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ndicom-my.sharepoint.com/personal/agavilan_andi_com_co/Documents/Unidad D/archivos agv/tareasAGV/2023/Página WEB 2023/"/>
    </mc:Choice>
  </mc:AlternateContent>
  <xr:revisionPtr revIDLastSave="0" documentId="8_{4C4B2AA7-F106-4CF0-AC69-36FE99617B5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8" r:id="rId1"/>
    <sheet name="Industria" sheetId="7" r:id="rId2"/>
    <sheet name="Papeles y Cartones" sheetId="2" r:id="rId3"/>
    <sheet name="Producción" sheetId="3" r:id="rId4"/>
    <sheet name="Importaciones" sheetId="4" r:id="rId5"/>
    <sheet name="Exportaciones" sheetId="5" r:id="rId6"/>
    <sheet name="Desperdicio" sheetId="6" r:id="rId7"/>
    <sheet name="Pulpas" sheetId="1" r:id="rId8"/>
  </sheets>
  <externalReferences>
    <externalReference r:id="rId9"/>
    <externalReference r:id="rId10"/>
  </externalReferences>
  <definedNames>
    <definedName name="_xlnm.Print_Area" localSheetId="2">'Papeles y Cartones'!$L$2:$AB$25</definedName>
    <definedName name="_xlnm.Print_Area" localSheetId="3">Producción!$A$1:$AD$34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" i="7" l="1"/>
  <c r="EJ37" i="1" l="1"/>
  <c r="EJ34" i="1"/>
  <c r="EJ33" i="1"/>
  <c r="EJ31" i="1"/>
  <c r="EJ28" i="1"/>
  <c r="EJ27" i="1"/>
  <c r="EJ26" i="1"/>
  <c r="EJ25" i="1"/>
  <c r="EJ24" i="1"/>
  <c r="EJ23" i="1"/>
  <c r="EJ21" i="1"/>
  <c r="EJ17" i="1"/>
  <c r="EJ15" i="1"/>
  <c r="EJ13" i="1"/>
  <c r="EJ11" i="1"/>
  <c r="EJ9" i="1"/>
  <c r="EJ7" i="1"/>
  <c r="EJ5" i="1"/>
  <c r="L46" i="1"/>
  <c r="L45" i="1"/>
  <c r="L44" i="1"/>
  <c r="L43" i="1"/>
  <c r="L42" i="1"/>
  <c r="L38" i="1"/>
  <c r="L37" i="1"/>
  <c r="L35" i="1"/>
  <c r="L34" i="1"/>
  <c r="L21" i="1"/>
  <c r="L20" i="1"/>
  <c r="L19" i="1"/>
  <c r="L18" i="1"/>
  <c r="L17" i="1"/>
  <c r="L16" i="1"/>
  <c r="L15" i="1"/>
  <c r="L13" i="1"/>
  <c r="L12" i="1"/>
  <c r="L11" i="1"/>
  <c r="L10" i="1"/>
  <c r="L9" i="1"/>
  <c r="L7" i="1"/>
  <c r="Y125" i="6"/>
  <c r="Y122" i="6"/>
  <c r="Y121" i="6"/>
  <c r="Y53" i="6"/>
  <c r="Y52" i="6"/>
  <c r="Y51" i="6"/>
  <c r="Y50" i="6"/>
  <c r="Y49" i="6"/>
  <c r="AB16" i="6"/>
  <c r="AB14" i="6"/>
  <c r="AB12" i="6"/>
  <c r="AB10" i="6"/>
  <c r="AB8" i="6"/>
  <c r="AB38" i="5"/>
  <c r="AB37" i="5"/>
  <c r="AB36" i="5"/>
  <c r="AB35" i="5"/>
  <c r="AB34" i="5"/>
  <c r="AB32" i="5"/>
  <c r="AB30" i="5"/>
  <c r="AB28" i="5"/>
  <c r="AB26" i="5"/>
  <c r="AB25" i="5"/>
  <c r="AB24" i="5"/>
  <c r="AB23" i="5"/>
  <c r="AB22" i="5"/>
  <c r="AB21" i="5"/>
  <c r="AB20" i="5"/>
  <c r="AB18" i="5"/>
  <c r="AB17" i="5"/>
  <c r="AB16" i="5"/>
  <c r="AB15" i="5"/>
  <c r="AB13" i="5"/>
  <c r="AB12" i="5"/>
  <c r="AB11" i="5"/>
  <c r="AB10" i="5"/>
  <c r="AB9" i="5"/>
  <c r="AB8" i="5"/>
  <c r="AB7" i="5"/>
  <c r="AB6" i="5"/>
  <c r="AB5" i="5"/>
  <c r="AB3" i="5"/>
  <c r="O214" i="4"/>
  <c r="AA40" i="4"/>
  <c r="AA39" i="4"/>
  <c r="AA38" i="4"/>
  <c r="AA37" i="4"/>
  <c r="AA36" i="4"/>
  <c r="AA28" i="4"/>
  <c r="AA27" i="4"/>
  <c r="AA26" i="4"/>
  <c r="AA25" i="4"/>
  <c r="AA24" i="4"/>
  <c r="AA23" i="4"/>
  <c r="AA22" i="4"/>
  <c r="AA34" i="4"/>
  <c r="AA32" i="4"/>
  <c r="AA30" i="4"/>
  <c r="AA18" i="4"/>
  <c r="AA19" i="4"/>
  <c r="AA20" i="4"/>
  <c r="AA17" i="4"/>
  <c r="AA8" i="4"/>
  <c r="AA9" i="4"/>
  <c r="AA10" i="4"/>
  <c r="AA11" i="4"/>
  <c r="AA12" i="4"/>
  <c r="AA13" i="4"/>
  <c r="AA14" i="4"/>
  <c r="AA15" i="4"/>
  <c r="AA7" i="4"/>
  <c r="AA5" i="4"/>
  <c r="K197" i="3"/>
  <c r="Q21" i="3"/>
  <c r="Q34" i="3"/>
  <c r="Q33" i="3"/>
  <c r="Q32" i="3"/>
  <c r="Q30" i="3"/>
  <c r="Q28" i="3"/>
  <c r="Q26" i="3"/>
  <c r="Q24" i="3"/>
  <c r="Q23" i="3"/>
  <c r="Q22" i="3"/>
  <c r="Q20" i="3"/>
  <c r="Q19" i="3"/>
  <c r="Q18" i="3"/>
  <c r="Q16" i="3"/>
  <c r="Q15" i="3"/>
  <c r="Q14" i="3"/>
  <c r="Q12" i="3"/>
  <c r="Q10" i="3"/>
  <c r="Q9" i="3"/>
  <c r="Q7" i="3"/>
  <c r="Q6" i="3"/>
  <c r="Q4" i="3"/>
  <c r="Q3" i="3"/>
  <c r="AB25" i="2"/>
  <c r="AB24" i="2"/>
  <c r="AB23" i="2"/>
  <c r="AB21" i="2"/>
  <c r="AB19" i="2"/>
  <c r="AB17" i="2"/>
  <c r="AB15" i="2"/>
  <c r="AB14" i="2"/>
  <c r="AB13" i="2"/>
  <c r="AB11" i="2"/>
  <c r="AB5" i="2"/>
  <c r="AB6" i="2"/>
  <c r="AB7" i="2"/>
  <c r="AB8" i="2"/>
  <c r="AB9" i="2"/>
  <c r="AB4" i="2"/>
  <c r="J9" i="7" l="1"/>
  <c r="I9" i="7"/>
  <c r="H9" i="7"/>
  <c r="Z87" i="6" l="1"/>
  <c r="Z86" i="6"/>
  <c r="Z85" i="6"/>
  <c r="Z84" i="6"/>
  <c r="Z83" i="6"/>
  <c r="AA195" i="3" l="1"/>
  <c r="J197" i="3"/>
  <c r="Y195" i="3" l="1"/>
  <c r="X195" i="3" l="1"/>
  <c r="G197" i="3"/>
  <c r="F197" i="3" l="1"/>
  <c r="B197" i="3"/>
  <c r="V37" i="5" l="1"/>
  <c r="V35" i="5" s="1"/>
  <c r="U37" i="5"/>
  <c r="U35" i="5" s="1"/>
  <c r="U34" i="5" s="1"/>
  <c r="T37" i="5"/>
  <c r="T35" i="5" s="1"/>
  <c r="T34" i="5" s="1"/>
  <c r="R37" i="5"/>
  <c r="R35" i="5" s="1"/>
  <c r="R34" i="5" s="1"/>
  <c r="Q37" i="5"/>
  <c r="Q35" i="5" s="1"/>
  <c r="Q34" i="5" s="1"/>
  <c r="S35" i="5"/>
  <c r="S34" i="5" s="1"/>
  <c r="V30" i="5"/>
  <c r="T30" i="5"/>
  <c r="R30" i="5"/>
  <c r="Q30" i="5"/>
  <c r="V24" i="5"/>
  <c r="U24" i="5"/>
  <c r="T24" i="5"/>
  <c r="S24" i="5"/>
  <c r="R24" i="5"/>
  <c r="Q24" i="5"/>
  <c r="Q20" i="5" s="1"/>
  <c r="V21" i="5"/>
  <c r="U21" i="5"/>
  <c r="U20" i="5" s="1"/>
  <c r="T21" i="5"/>
  <c r="S21" i="5"/>
  <c r="R21" i="5"/>
  <c r="Q21" i="5"/>
  <c r="V15" i="5"/>
  <c r="U15" i="5"/>
  <c r="T15" i="5"/>
  <c r="S15" i="5"/>
  <c r="R15" i="5"/>
  <c r="Q15" i="5"/>
  <c r="V11" i="5"/>
  <c r="U11" i="5"/>
  <c r="T11" i="5"/>
  <c r="S11" i="5"/>
  <c r="R11" i="5"/>
  <c r="Q11" i="5"/>
  <c r="V8" i="5"/>
  <c r="U8" i="5"/>
  <c r="T8" i="5"/>
  <c r="S8" i="5"/>
  <c r="R8" i="5"/>
  <c r="R7" i="5" s="1"/>
  <c r="R5" i="5" s="1"/>
  <c r="Q8" i="5"/>
  <c r="Q7" i="5" s="1"/>
  <c r="Q5" i="5" s="1"/>
  <c r="S7" i="5" l="1"/>
  <c r="S5" i="5" s="1"/>
  <c r="R20" i="5"/>
  <c r="R3" i="5" s="1"/>
  <c r="U7" i="5"/>
  <c r="U5" i="5" s="1"/>
  <c r="U3" i="5" s="1"/>
  <c r="T7" i="5"/>
  <c r="T5" i="5" s="1"/>
  <c r="S20" i="5"/>
  <c r="T20" i="5"/>
  <c r="Q3" i="5"/>
  <c r="S3" i="5"/>
  <c r="V34" i="5"/>
  <c r="V20" i="5"/>
  <c r="V7" i="5"/>
  <c r="T3" i="5" l="1"/>
  <c r="V5" i="5"/>
  <c r="V3" i="5" l="1"/>
  <c r="W195" i="3" l="1"/>
  <c r="T195" i="3"/>
  <c r="U195" i="3"/>
  <c r="V195" i="3"/>
  <c r="S195" i="3"/>
  <c r="C197" i="3"/>
  <c r="D197" i="3"/>
  <c r="E197" i="3"/>
</calcChain>
</file>

<file path=xl/sharedStrings.xml><?xml version="1.0" encoding="utf-8"?>
<sst xmlns="http://schemas.openxmlformats.org/spreadsheetml/2006/main" count="290" uniqueCount="119">
  <si>
    <t xml:space="preserve">CONSUMO APARENTE DE PULPAS </t>
  </si>
  <si>
    <t xml:space="preserve">TOTAL AÑO </t>
  </si>
  <si>
    <t>(Toneladas)</t>
  </si>
  <si>
    <t>Consumo Aparente</t>
  </si>
  <si>
    <t>Variación</t>
  </si>
  <si>
    <t>Total Pastas Celulósicas</t>
  </si>
  <si>
    <t>Pastas de Madera</t>
  </si>
  <si>
    <t>Mecánica, Termomecánica y CTMP</t>
  </si>
  <si>
    <t>Semiquímica</t>
  </si>
  <si>
    <t>Química</t>
  </si>
  <si>
    <t>Al Sulfito</t>
  </si>
  <si>
    <t xml:space="preserve">  Fibra larga</t>
  </si>
  <si>
    <t>n.a.</t>
  </si>
  <si>
    <t xml:space="preserve">  Fibra corta</t>
  </si>
  <si>
    <t>Al Sulfato y a la Soda</t>
  </si>
  <si>
    <t>Pastas de Otras Fibras</t>
  </si>
  <si>
    <t>De Bagazo</t>
  </si>
  <si>
    <t>De Otras Fibras</t>
  </si>
  <si>
    <t xml:space="preserve">FUENTE: DIAN </t>
  </si>
  <si>
    <t>Cálculos:  Cámara de Pulpa, Papel y Cartón, ANDI.</t>
  </si>
  <si>
    <t>Producción</t>
  </si>
  <si>
    <t>FUENTE: Afiliados Cámara de Pulpa, Papel y Cartón</t>
  </si>
  <si>
    <t>TOTAL PAPEL Y CARTON</t>
  </si>
  <si>
    <t>Imprenta y escritura</t>
  </si>
  <si>
    <t xml:space="preserve">  Periódico</t>
  </si>
  <si>
    <t xml:space="preserve">  Otros imprenta y escritura</t>
  </si>
  <si>
    <t xml:space="preserve">     Recubiertos</t>
  </si>
  <si>
    <t xml:space="preserve">     Sin recubrir</t>
  </si>
  <si>
    <t>Papeles suaves</t>
  </si>
  <si>
    <t>Liner y corrugado medio</t>
  </si>
  <si>
    <t xml:space="preserve">  Liner</t>
  </si>
  <si>
    <t xml:space="preserve">  Corrugado medio</t>
  </si>
  <si>
    <t>Papel para sacos</t>
  </si>
  <si>
    <t>Cartulinas para plegadizas</t>
  </si>
  <si>
    <t>Papeles para bolsas y envolturas</t>
  </si>
  <si>
    <t>Otros papeles y cartones</t>
  </si>
  <si>
    <t xml:space="preserve">  Otros papeles</t>
  </si>
  <si>
    <t xml:space="preserve">  Otros cartones</t>
  </si>
  <si>
    <t xml:space="preserve">       Con contenido de madera</t>
  </si>
  <si>
    <t xml:space="preserve">       Sin contenido de madera</t>
  </si>
  <si>
    <t xml:space="preserve">       Grandes rollos</t>
  </si>
  <si>
    <t xml:space="preserve">       Otros usos domésticos</t>
  </si>
  <si>
    <t xml:space="preserve">    Kraft  Liner</t>
  </si>
  <si>
    <t xml:space="preserve">    Test Liner</t>
  </si>
  <si>
    <t xml:space="preserve">    Semiquímico y Químico</t>
  </si>
  <si>
    <t xml:space="preserve">    Reciclado</t>
  </si>
  <si>
    <t xml:space="preserve">     Otros</t>
  </si>
  <si>
    <t>Importaciones</t>
  </si>
  <si>
    <t xml:space="preserve">       Higiénicos rollos pequeños</t>
  </si>
  <si>
    <t xml:space="preserve">     Cigarrillos </t>
  </si>
  <si>
    <t>Exportaciones</t>
  </si>
  <si>
    <t>Kraft, liner y corrugado</t>
  </si>
  <si>
    <t>Desperdicios blancos</t>
  </si>
  <si>
    <t>De Periódicos y otros</t>
  </si>
  <si>
    <t>Otros</t>
  </si>
  <si>
    <t>n.a</t>
  </si>
  <si>
    <t>Participación de la Producción Nacional  en el Consumo Aparente</t>
  </si>
  <si>
    <t xml:space="preserve">   </t>
  </si>
  <si>
    <t>Promedio exportado de la Producción Nacional</t>
  </si>
  <si>
    <t>Total Papel Desperdicio</t>
  </si>
  <si>
    <t>Mixto</t>
  </si>
  <si>
    <t xml:space="preserve">Recolección </t>
  </si>
  <si>
    <t xml:space="preserve">Total </t>
  </si>
  <si>
    <t>Total</t>
  </si>
  <si>
    <t>Penetración de las importaciones</t>
  </si>
  <si>
    <t>Indice</t>
  </si>
  <si>
    <t>INDUSTRIA</t>
  </si>
  <si>
    <t>SECTOR DE FABRICACIÓN DE PAPEL, CARTÓN Y PRODUCTOS DE PAPEL Y CARTÓN -  Fuente: EAM DANE</t>
  </si>
  <si>
    <t>Total personal ocupado -Incluye propietarios, socios, familiares, personal permanente y temporal contratado directamente por el establecimiento o a través de agencias-</t>
  </si>
  <si>
    <t>PIB Base 2015 - Fuente: DANE</t>
  </si>
  <si>
    <t>Miles de millones de pesos constantes</t>
  </si>
  <si>
    <t>Variación anual</t>
  </si>
  <si>
    <t>Miles de millones pesos corrientes</t>
  </si>
  <si>
    <t>Participación en el PIB industrial</t>
  </si>
  <si>
    <t>Participacion en el PIB total</t>
  </si>
  <si>
    <t xml:space="preserve">Exportaciones e Importaciones según CIIU Rev. 4 </t>
  </si>
  <si>
    <t>Exportaciones FOB. Millones de Dólares</t>
  </si>
  <si>
    <t>Importaciones CIF. Millones de Dólares</t>
  </si>
  <si>
    <t>Balanza Comercial. Millones de Dólares</t>
  </si>
  <si>
    <t>Producción bruta (*). Millones de Dólares</t>
  </si>
  <si>
    <t>Consumo Aparente. Millones de Dólares</t>
  </si>
  <si>
    <t>Tasa de Apertura Exportadora (%)</t>
  </si>
  <si>
    <t>Tasa de Penetración Importaciones (%)</t>
  </si>
  <si>
    <t>Papeles y Cartones-Empresas afiliadas a la Cámara. Fuente: ANDI-DIAN. Cálculos: ANDI-CPPC</t>
  </si>
  <si>
    <t>Producción en Toneladas</t>
  </si>
  <si>
    <t>Importaciones  en Toneladas</t>
  </si>
  <si>
    <t>Exportaciones en Toneladas</t>
  </si>
  <si>
    <t>Consumo Aparente en Toneladas</t>
  </si>
  <si>
    <t>Papel Desperdicio -Empresas afiliadas a la Cámara. Fuente: ANDI-DIAN. Cálculos: ANDI-CPPC</t>
  </si>
  <si>
    <t>Recolección en Toneladas</t>
  </si>
  <si>
    <t>Fuente: ANDI - Centro de Estudios Económicos / Cámara de la Industria de Pulpa, Papel y Cartón</t>
  </si>
  <si>
    <t>5.</t>
  </si>
  <si>
    <t>6.</t>
  </si>
  <si>
    <t>7.</t>
  </si>
  <si>
    <t>1.</t>
  </si>
  <si>
    <t>Información Industria</t>
  </si>
  <si>
    <t xml:space="preserve">2. </t>
  </si>
  <si>
    <t xml:space="preserve">3. </t>
  </si>
  <si>
    <t>Producción de papeles y cartones</t>
  </si>
  <si>
    <t xml:space="preserve">4. </t>
  </si>
  <si>
    <t>Consumo Aparente de papeles y cartones</t>
  </si>
  <si>
    <t>Importaciones de papeles y cartones</t>
  </si>
  <si>
    <t>Exportaciones de papeles y cartones</t>
  </si>
  <si>
    <t>Desperdicio de papeles y cartones</t>
  </si>
  <si>
    <t xml:space="preserve">Pulpas </t>
  </si>
  <si>
    <t>indice</t>
  </si>
  <si>
    <t xml:space="preserve">Importación </t>
  </si>
  <si>
    <t>Exportación</t>
  </si>
  <si>
    <t xml:space="preserve">    Blanqueada</t>
  </si>
  <si>
    <t xml:space="preserve">    Sin blanquear</t>
  </si>
  <si>
    <t xml:space="preserve">Energía eléctrica consumida KWH </t>
  </si>
  <si>
    <t>n.d.</t>
  </si>
  <si>
    <t>12.2</t>
  </si>
  <si>
    <t>2022/2021</t>
  </si>
  <si>
    <t>La industria  papelera colombiana abasteció en promedio en los últimos nueve años el 76% del Consumo nacional</t>
  </si>
  <si>
    <t>En los últimos diez años años se ha exportado en promedio un  12,2%  de la producción nacional de papeles y cartones colombianos.</t>
  </si>
  <si>
    <t>En la gráfica se aprecia el comportamiento de las importaciones respecto al consumo nacional, donde en los últimos 12 años indica  esta tasa que el país se ha abierto a las importaciones de papel y cartón en un promedio del 37%.</t>
  </si>
  <si>
    <t>Variación % 2022/2021</t>
  </si>
  <si>
    <t>Variación 2022/2021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</si>
</sst>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0.0%"/>
    <numFmt numFmtId="166" formatCode="0.0"/>
    <numFmt numFmtId="167" formatCode="#,##0.0"/>
    <numFmt numFmtId="168" formatCode="#,##0.00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u/>
      <sz val="14"/>
      <color indexed="12"/>
      <name val="Arial"/>
      <family val="2"/>
    </font>
    <font>
      <b/>
      <sz val="16"/>
      <color indexed="62"/>
      <name val="Arial"/>
      <family val="2"/>
    </font>
    <font>
      <b/>
      <sz val="9"/>
      <color theme="1"/>
      <name val="Calibri"/>
      <family val="2"/>
      <scheme val="minor"/>
    </font>
    <font>
      <sz val="12"/>
      <color indexed="62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auto="1"/>
      </top>
      <bottom style="dashed">
        <color auto="1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9" fontId="13" fillId="0" borderId="0" applyFont="0" applyFill="0" applyBorder="0" applyAlignment="0" applyProtection="0"/>
    <xf numFmtId="0" fontId="13" fillId="0" borderId="0"/>
  </cellStyleXfs>
  <cellXfs count="327">
    <xf numFmtId="0" fontId="0" fillId="0" borderId="0" xfId="0"/>
    <xf numFmtId="0" fontId="0" fillId="2" borderId="0" xfId="0" applyFill="1"/>
    <xf numFmtId="164" fontId="3" fillId="3" borderId="0" xfId="0" applyNumberFormat="1" applyFont="1" applyFill="1"/>
    <xf numFmtId="3" fontId="3" fillId="3" borderId="0" xfId="0" applyNumberFormat="1" applyFont="1" applyFill="1"/>
    <xf numFmtId="3" fontId="4" fillId="3" borderId="0" xfId="0" applyNumberFormat="1" applyFont="1" applyFill="1"/>
    <xf numFmtId="164" fontId="2" fillId="3" borderId="11" xfId="0" applyNumberFormat="1" applyFont="1" applyFill="1" applyBorder="1" applyAlignment="1">
      <alignment horizontal="left"/>
    </xf>
    <xf numFmtId="164" fontId="3" fillId="3" borderId="11" xfId="0" applyNumberFormat="1" applyFont="1" applyFill="1" applyBorder="1"/>
    <xf numFmtId="164" fontId="3" fillId="3" borderId="11" xfId="0" quotePrefix="1" applyNumberFormat="1" applyFont="1" applyFill="1" applyBorder="1" applyAlignment="1">
      <alignment horizontal="left"/>
    </xf>
    <xf numFmtId="164" fontId="2" fillId="3" borderId="11" xfId="0" quotePrefix="1" applyNumberFormat="1" applyFont="1" applyFill="1" applyBorder="1" applyAlignment="1">
      <alignment horizontal="left"/>
    </xf>
    <xf numFmtId="164" fontId="3" fillId="3" borderId="11" xfId="0" applyNumberFormat="1" applyFont="1" applyFill="1" applyBorder="1" applyAlignment="1">
      <alignment horizontal="left"/>
    </xf>
    <xf numFmtId="164" fontId="3" fillId="3" borderId="15" xfId="0" applyNumberFormat="1" applyFont="1" applyFill="1" applyBorder="1" applyAlignment="1">
      <alignment horizontal="left"/>
    </xf>
    <xf numFmtId="164" fontId="3" fillId="3" borderId="0" xfId="0" applyNumberFormat="1" applyFont="1" applyFill="1" applyAlignment="1">
      <alignment horizontal="left"/>
    </xf>
    <xf numFmtId="0" fontId="4" fillId="3" borderId="0" xfId="0" applyFont="1" applyFill="1"/>
    <xf numFmtId="0" fontId="7" fillId="2" borderId="0" xfId="0" applyFont="1" applyFill="1"/>
    <xf numFmtId="3" fontId="7" fillId="2" borderId="0" xfId="0" applyNumberFormat="1" applyFont="1" applyFill="1"/>
    <xf numFmtId="0" fontId="9" fillId="3" borderId="0" xfId="1" applyFont="1" applyFill="1" applyBorder="1" applyAlignment="1" applyProtection="1">
      <alignment horizontal="center"/>
    </xf>
    <xf numFmtId="0" fontId="11" fillId="3" borderId="0" xfId="0" applyFont="1" applyFill="1"/>
    <xf numFmtId="3" fontId="10" fillId="3" borderId="24" xfId="0" applyNumberFormat="1" applyFont="1" applyFill="1" applyBorder="1"/>
    <xf numFmtId="3" fontId="11" fillId="3" borderId="24" xfId="0" applyNumberFormat="1" applyFont="1" applyFill="1" applyBorder="1"/>
    <xf numFmtId="3" fontId="11" fillId="3" borderId="29" xfId="0" applyNumberFormat="1" applyFont="1" applyFill="1" applyBorder="1"/>
    <xf numFmtId="0" fontId="8" fillId="3" borderId="0" xfId="1" applyFill="1" applyBorder="1" applyAlignment="1" applyProtection="1">
      <alignment horizontal="center"/>
    </xf>
    <xf numFmtId="165" fontId="6" fillId="0" borderId="22" xfId="0" applyNumberFormat="1" applyFont="1" applyBorder="1" applyAlignment="1">
      <alignment horizontal="center"/>
    </xf>
    <xf numFmtId="0" fontId="5" fillId="3" borderId="0" xfId="0" applyFont="1" applyFill="1"/>
    <xf numFmtId="0" fontId="6" fillId="3" borderId="23" xfId="0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165" fontId="6" fillId="0" borderId="8" xfId="0" quotePrefix="1" applyNumberFormat="1" applyFont="1" applyBorder="1" applyAlignment="1">
      <alignment horizontal="center"/>
    </xf>
    <xf numFmtId="3" fontId="6" fillId="3" borderId="23" xfId="0" applyNumberFormat="1" applyFont="1" applyFill="1" applyBorder="1"/>
    <xf numFmtId="3" fontId="6" fillId="3" borderId="24" xfId="0" applyNumberFormat="1" applyFont="1" applyFill="1" applyBorder="1"/>
    <xf numFmtId="165" fontId="6" fillId="0" borderId="8" xfId="0" applyNumberFormat="1" applyFont="1" applyBorder="1"/>
    <xf numFmtId="0" fontId="6" fillId="3" borderId="25" xfId="0" applyFont="1" applyFill="1" applyBorder="1"/>
    <xf numFmtId="0" fontId="5" fillId="3" borderId="26" xfId="0" applyFont="1" applyFill="1" applyBorder="1"/>
    <xf numFmtId="3" fontId="5" fillId="3" borderId="23" xfId="0" applyNumberFormat="1" applyFont="1" applyFill="1" applyBorder="1"/>
    <xf numFmtId="3" fontId="5" fillId="3" borderId="24" xfId="0" applyNumberFormat="1" applyFont="1" applyFill="1" applyBorder="1"/>
    <xf numFmtId="0" fontId="6" fillId="3" borderId="26" xfId="0" applyFont="1" applyFill="1" applyBorder="1"/>
    <xf numFmtId="165" fontId="6" fillId="0" borderId="24" xfId="0" applyNumberFormat="1" applyFont="1" applyBorder="1"/>
    <xf numFmtId="0" fontId="5" fillId="3" borderId="25" xfId="0" applyFont="1" applyFill="1" applyBorder="1"/>
    <xf numFmtId="0" fontId="6" fillId="3" borderId="27" xfId="0" applyFont="1" applyFill="1" applyBorder="1"/>
    <xf numFmtId="3" fontId="5" fillId="3" borderId="28" xfId="0" applyNumberFormat="1" applyFont="1" applyFill="1" applyBorder="1"/>
    <xf numFmtId="3" fontId="5" fillId="3" borderId="29" xfId="0" applyNumberFormat="1" applyFont="1" applyFill="1" applyBorder="1"/>
    <xf numFmtId="0" fontId="6" fillId="3" borderId="31" xfId="0" applyFont="1" applyFill="1" applyBorder="1"/>
    <xf numFmtId="0" fontId="10" fillId="3" borderId="34" xfId="0" applyFont="1" applyFill="1" applyBorder="1"/>
    <xf numFmtId="0" fontId="11" fillId="3" borderId="34" xfId="0" applyFont="1" applyFill="1" applyBorder="1"/>
    <xf numFmtId="0" fontId="6" fillId="3" borderId="34" xfId="0" applyFont="1" applyFill="1" applyBorder="1"/>
    <xf numFmtId="0" fontId="5" fillId="3" borderId="34" xfId="0" applyFont="1" applyFill="1" applyBorder="1"/>
    <xf numFmtId="0" fontId="6" fillId="3" borderId="35" xfId="0" applyFont="1" applyFill="1" applyBorder="1"/>
    <xf numFmtId="165" fontId="6" fillId="3" borderId="8" xfId="0" quotePrefix="1" applyNumberFormat="1" applyFont="1" applyFill="1" applyBorder="1" applyAlignment="1">
      <alignment horizontal="center"/>
    </xf>
    <xf numFmtId="3" fontId="5" fillId="3" borderId="7" xfId="0" applyNumberFormat="1" applyFont="1" applyFill="1" applyBorder="1"/>
    <xf numFmtId="0" fontId="0" fillId="3" borderId="24" xfId="0" applyFill="1" applyBorder="1"/>
    <xf numFmtId="3" fontId="0" fillId="3" borderId="24" xfId="0" applyNumberFormat="1" applyFill="1" applyBorder="1"/>
    <xf numFmtId="3" fontId="0" fillId="3" borderId="7" xfId="0" applyNumberFormat="1" applyFill="1" applyBorder="1"/>
    <xf numFmtId="164" fontId="5" fillId="3" borderId="34" xfId="0" applyNumberFormat="1" applyFont="1" applyFill="1" applyBorder="1" applyAlignment="1">
      <alignment horizontal="left"/>
    </xf>
    <xf numFmtId="0" fontId="0" fillId="3" borderId="7" xfId="0" applyFill="1" applyBorder="1"/>
    <xf numFmtId="0" fontId="5" fillId="3" borderId="35" xfId="0" applyFont="1" applyFill="1" applyBorder="1"/>
    <xf numFmtId="3" fontId="5" fillId="3" borderId="36" xfId="0" applyNumberFormat="1" applyFont="1" applyFill="1" applyBorder="1"/>
    <xf numFmtId="164" fontId="5" fillId="3" borderId="0" xfId="0" applyNumberFormat="1" applyFont="1" applyFill="1"/>
    <xf numFmtId="0" fontId="6" fillId="3" borderId="31" xfId="0" applyFont="1" applyFill="1" applyBorder="1" applyAlignment="1">
      <alignment horizontal="left"/>
    </xf>
    <xf numFmtId="3" fontId="0" fillId="3" borderId="29" xfId="0" applyNumberFormat="1" applyFill="1" applyBorder="1"/>
    <xf numFmtId="164" fontId="5" fillId="3" borderId="26" xfId="0" applyNumberFormat="1" applyFont="1" applyFill="1" applyBorder="1" applyAlignment="1">
      <alignment horizontal="left"/>
    </xf>
    <xf numFmtId="0" fontId="5" fillId="3" borderId="27" xfId="0" applyFont="1" applyFill="1" applyBorder="1"/>
    <xf numFmtId="3" fontId="0" fillId="3" borderId="23" xfId="0" applyNumberFormat="1" applyFill="1" applyBorder="1"/>
    <xf numFmtId="3" fontId="0" fillId="3" borderId="28" xfId="0" applyNumberFormat="1" applyFill="1" applyBorder="1"/>
    <xf numFmtId="165" fontId="10" fillId="3" borderId="22" xfId="0" applyNumberFormat="1" applyFont="1" applyFill="1" applyBorder="1" applyAlignment="1">
      <alignment horizontal="center"/>
    </xf>
    <xf numFmtId="165" fontId="10" fillId="3" borderId="8" xfId="0" quotePrefix="1" applyNumberFormat="1" applyFont="1" applyFill="1" applyBorder="1" applyAlignment="1">
      <alignment horizontal="center"/>
    </xf>
    <xf numFmtId="0" fontId="10" fillId="3" borderId="23" xfId="0" applyFont="1" applyFill="1" applyBorder="1" applyAlignment="1">
      <alignment horizontal="center"/>
    </xf>
    <xf numFmtId="0" fontId="10" fillId="3" borderId="24" xfId="0" applyFont="1" applyFill="1" applyBorder="1" applyAlignment="1">
      <alignment horizontal="center"/>
    </xf>
    <xf numFmtId="0" fontId="10" fillId="3" borderId="18" xfId="0" applyFont="1" applyFill="1" applyBorder="1"/>
    <xf numFmtId="0" fontId="11" fillId="3" borderId="35" xfId="0" applyFont="1" applyFill="1" applyBorder="1"/>
    <xf numFmtId="164" fontId="11" fillId="3" borderId="1" xfId="0" applyNumberFormat="1" applyFont="1" applyFill="1" applyBorder="1"/>
    <xf numFmtId="0" fontId="6" fillId="3" borderId="7" xfId="0" applyFont="1" applyFill="1" applyBorder="1" applyAlignment="1">
      <alignment horizontal="center"/>
    </xf>
    <xf numFmtId="3" fontId="6" fillId="3" borderId="7" xfId="0" applyNumberFormat="1" applyFont="1" applyFill="1" applyBorder="1"/>
    <xf numFmtId="165" fontId="6" fillId="0" borderId="7" xfId="0" applyNumberFormat="1" applyFont="1" applyBorder="1"/>
    <xf numFmtId="3" fontId="0" fillId="2" borderId="0" xfId="0" applyNumberFormat="1" applyFill="1"/>
    <xf numFmtId="3" fontId="6" fillId="3" borderId="29" xfId="0" applyNumberFormat="1" applyFont="1" applyFill="1" applyBorder="1"/>
    <xf numFmtId="3" fontId="6" fillId="3" borderId="28" xfId="0" applyNumberFormat="1" applyFont="1" applyFill="1" applyBorder="1"/>
    <xf numFmtId="10" fontId="12" fillId="3" borderId="8" xfId="0" applyNumberFormat="1" applyFont="1" applyFill="1" applyBorder="1"/>
    <xf numFmtId="10" fontId="12" fillId="3" borderId="8" xfId="0" applyNumberFormat="1" applyFont="1" applyFill="1" applyBorder="1" applyAlignment="1">
      <alignment horizontal="right"/>
    </xf>
    <xf numFmtId="0" fontId="0" fillId="3" borderId="23" xfId="0" applyFill="1" applyBorder="1"/>
    <xf numFmtId="0" fontId="0" fillId="3" borderId="8" xfId="0" applyFill="1" applyBorder="1"/>
    <xf numFmtId="0" fontId="6" fillId="3" borderId="24" xfId="0" applyFont="1" applyFill="1" applyBorder="1" applyAlignment="1">
      <alignment horizontal="center" vertical="center"/>
    </xf>
    <xf numFmtId="0" fontId="0" fillId="3" borderId="0" xfId="0" applyFill="1"/>
    <xf numFmtId="165" fontId="10" fillId="3" borderId="8" xfId="0" applyNumberFormat="1" applyFont="1" applyFill="1" applyBorder="1"/>
    <xf numFmtId="165" fontId="10" fillId="3" borderId="30" xfId="0" applyNumberFormat="1" applyFont="1" applyFill="1" applyBorder="1"/>
    <xf numFmtId="3" fontId="6" fillId="3" borderId="12" xfId="0" applyNumberFormat="1" applyFont="1" applyFill="1" applyBorder="1"/>
    <xf numFmtId="3" fontId="6" fillId="3" borderId="13" xfId="0" applyNumberFormat="1" applyFont="1" applyFill="1" applyBorder="1"/>
    <xf numFmtId="0" fontId="6" fillId="3" borderId="5" xfId="0" quotePrefix="1" applyFont="1" applyFill="1" applyBorder="1" applyAlignment="1">
      <alignment horizontal="center"/>
    </xf>
    <xf numFmtId="164" fontId="6" fillId="3" borderId="11" xfId="0" applyNumberFormat="1" applyFont="1" applyFill="1" applyBorder="1" applyAlignment="1">
      <alignment horizontal="left"/>
    </xf>
    <xf numFmtId="164" fontId="5" fillId="3" borderId="11" xfId="0" quotePrefix="1" applyNumberFormat="1" applyFont="1" applyFill="1" applyBorder="1" applyAlignment="1">
      <alignment horizontal="left"/>
    </xf>
    <xf numFmtId="164" fontId="6" fillId="3" borderId="11" xfId="0" quotePrefix="1" applyNumberFormat="1" applyFont="1" applyFill="1" applyBorder="1" applyAlignment="1">
      <alignment horizontal="left"/>
    </xf>
    <xf numFmtId="164" fontId="5" fillId="3" borderId="11" xfId="0" applyNumberFormat="1" applyFont="1" applyFill="1" applyBorder="1" applyAlignment="1">
      <alignment horizontal="left"/>
    </xf>
    <xf numFmtId="164" fontId="5" fillId="3" borderId="15" xfId="0" applyNumberFormat="1" applyFont="1" applyFill="1" applyBorder="1" applyAlignment="1">
      <alignment horizontal="left"/>
    </xf>
    <xf numFmtId="3" fontId="6" fillId="3" borderId="16" xfId="0" applyNumberFormat="1" applyFont="1" applyFill="1" applyBorder="1"/>
    <xf numFmtId="164" fontId="5" fillId="3" borderId="0" xfId="0" applyNumberFormat="1" applyFont="1" applyFill="1" applyAlignment="1">
      <alignment horizontal="left"/>
    </xf>
    <xf numFmtId="3" fontId="5" fillId="3" borderId="0" xfId="0" applyNumberFormat="1" applyFont="1" applyFill="1"/>
    <xf numFmtId="0" fontId="7" fillId="3" borderId="0" xfId="0" applyFont="1" applyFill="1"/>
    <xf numFmtId="3" fontId="7" fillId="3" borderId="0" xfId="0" applyNumberFormat="1" applyFont="1" applyFill="1"/>
    <xf numFmtId="164" fontId="5" fillId="3" borderId="39" xfId="0" applyNumberFormat="1" applyFont="1" applyFill="1" applyBorder="1"/>
    <xf numFmtId="0" fontId="1" fillId="3" borderId="25" xfId="0" applyFont="1" applyFill="1" applyBorder="1" applyAlignment="1">
      <alignment horizontal="center" vertical="center"/>
    </xf>
    <xf numFmtId="3" fontId="6" fillId="3" borderId="37" xfId="0" applyNumberFormat="1" applyFont="1" applyFill="1" applyBorder="1"/>
    <xf numFmtId="3" fontId="5" fillId="3" borderId="34" xfId="0" applyNumberFormat="1" applyFont="1" applyFill="1" applyBorder="1"/>
    <xf numFmtId="3" fontId="5" fillId="3" borderId="35" xfId="0" applyNumberFormat="1" applyFont="1" applyFill="1" applyBorder="1"/>
    <xf numFmtId="165" fontId="6" fillId="3" borderId="0" xfId="0" quotePrefix="1" applyNumberFormat="1" applyFont="1" applyFill="1" applyAlignment="1">
      <alignment horizontal="center"/>
    </xf>
    <xf numFmtId="0" fontId="6" fillId="3" borderId="18" xfId="0" applyFont="1" applyFill="1" applyBorder="1" applyAlignment="1">
      <alignment horizontal="center"/>
    </xf>
    <xf numFmtId="3" fontId="0" fillId="3" borderId="0" xfId="0" applyNumberFormat="1" applyFill="1"/>
    <xf numFmtId="0" fontId="14" fillId="3" borderId="0" xfId="0" applyFont="1" applyFill="1" applyAlignment="1">
      <alignment horizontal="center" vertical="center" readingOrder="1"/>
    </xf>
    <xf numFmtId="0" fontId="0" fillId="3" borderId="0" xfId="0" applyFill="1" applyAlignment="1">
      <alignment wrapText="1"/>
    </xf>
    <xf numFmtId="3" fontId="6" fillId="3" borderId="36" xfId="0" applyNumberFormat="1" applyFont="1" applyFill="1" applyBorder="1"/>
    <xf numFmtId="9" fontId="6" fillId="0" borderId="22" xfId="2" applyFont="1" applyBorder="1" applyAlignment="1">
      <alignment horizontal="center" wrapText="1"/>
    </xf>
    <xf numFmtId="3" fontId="6" fillId="0" borderId="24" xfId="0" applyNumberFormat="1" applyFont="1" applyBorder="1"/>
    <xf numFmtId="165" fontId="6" fillId="0" borderId="8" xfId="2" applyNumberFormat="1" applyFont="1" applyBorder="1"/>
    <xf numFmtId="165" fontId="6" fillId="0" borderId="30" xfId="2" applyNumberFormat="1" applyFont="1" applyBorder="1"/>
    <xf numFmtId="3" fontId="6" fillId="3" borderId="10" xfId="0" quotePrefix="1" applyNumberFormat="1" applyFont="1" applyFill="1" applyBorder="1" applyAlignment="1">
      <alignment horizontal="center" vertical="center"/>
    </xf>
    <xf numFmtId="165" fontId="6" fillId="3" borderId="14" xfId="0" applyNumberFormat="1" applyFont="1" applyFill="1" applyBorder="1" applyAlignment="1">
      <alignment horizontal="right"/>
    </xf>
    <xf numFmtId="3" fontId="6" fillId="3" borderId="43" xfId="0" applyNumberFormat="1" applyFont="1" applyFill="1" applyBorder="1"/>
    <xf numFmtId="165" fontId="6" fillId="3" borderId="17" xfId="0" applyNumberFormat="1" applyFont="1" applyFill="1" applyBorder="1" applyAlignment="1">
      <alignment horizontal="right"/>
    </xf>
    <xf numFmtId="3" fontId="6" fillId="3" borderId="5" xfId="0" applyNumberFormat="1" applyFont="1" applyFill="1" applyBorder="1"/>
    <xf numFmtId="0" fontId="6" fillId="3" borderId="39" xfId="0" applyFont="1" applyFill="1" applyBorder="1" applyAlignment="1">
      <alignment horizontal="left"/>
    </xf>
    <xf numFmtId="0" fontId="5" fillId="3" borderId="26" xfId="0" quotePrefix="1" applyFont="1" applyFill="1" applyBorder="1" applyAlignment="1">
      <alignment horizontal="left"/>
    </xf>
    <xf numFmtId="165" fontId="6" fillId="3" borderId="3" xfId="0" applyNumberFormat="1" applyFont="1" applyFill="1" applyBorder="1" applyAlignment="1">
      <alignment horizontal="center"/>
    </xf>
    <xf numFmtId="10" fontId="0" fillId="3" borderId="45" xfId="0" applyNumberFormat="1" applyFill="1" applyBorder="1"/>
    <xf numFmtId="3" fontId="5" fillId="3" borderId="8" xfId="0" applyNumberFormat="1" applyFont="1" applyFill="1" applyBorder="1"/>
    <xf numFmtId="3" fontId="5" fillId="3" borderId="30" xfId="0" applyNumberFormat="1" applyFont="1" applyFill="1" applyBorder="1"/>
    <xf numFmtId="3" fontId="6" fillId="3" borderId="38" xfId="0" applyNumberFormat="1" applyFont="1" applyFill="1" applyBorder="1"/>
    <xf numFmtId="3" fontId="6" fillId="3" borderId="10" xfId="0" applyNumberFormat="1" applyFont="1" applyFill="1" applyBorder="1"/>
    <xf numFmtId="10" fontId="0" fillId="3" borderId="9" xfId="0" applyNumberFormat="1" applyFill="1" applyBorder="1"/>
    <xf numFmtId="165" fontId="6" fillId="3" borderId="32" xfId="0" applyNumberFormat="1" applyFont="1" applyFill="1" applyBorder="1" applyAlignment="1">
      <alignment horizontal="center"/>
    </xf>
    <xf numFmtId="165" fontId="6" fillId="3" borderId="18" xfId="0" quotePrefix="1" applyNumberFormat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 vertical="center" wrapText="1"/>
    </xf>
    <xf numFmtId="9" fontId="0" fillId="3" borderId="0" xfId="2" applyFont="1" applyFill="1"/>
    <xf numFmtId="9" fontId="0" fillId="3" borderId="8" xfId="0" applyNumberFormat="1" applyFill="1" applyBorder="1"/>
    <xf numFmtId="165" fontId="0" fillId="3" borderId="45" xfId="0" applyNumberFormat="1" applyFill="1" applyBorder="1" applyAlignment="1">
      <alignment horizontal="right"/>
    </xf>
    <xf numFmtId="164" fontId="11" fillId="3" borderId="34" xfId="0" applyNumberFormat="1" applyFont="1" applyFill="1" applyBorder="1" applyAlignment="1">
      <alignment horizontal="left"/>
    </xf>
    <xf numFmtId="0" fontId="10" fillId="3" borderId="31" xfId="0" applyFont="1" applyFill="1" applyBorder="1" applyAlignment="1">
      <alignment horizontal="center" vertical="center" wrapText="1"/>
    </xf>
    <xf numFmtId="164" fontId="2" fillId="3" borderId="0" xfId="0" applyNumberFormat="1" applyFont="1" applyFill="1" applyAlignment="1">
      <alignment horizontal="center"/>
    </xf>
    <xf numFmtId="0" fontId="11" fillId="3" borderId="23" xfId="0" applyFont="1" applyFill="1" applyBorder="1"/>
    <xf numFmtId="0" fontId="11" fillId="3" borderId="24" xfId="0" applyFont="1" applyFill="1" applyBorder="1"/>
    <xf numFmtId="165" fontId="11" fillId="3" borderId="8" xfId="0" applyNumberFormat="1" applyFont="1" applyFill="1" applyBorder="1"/>
    <xf numFmtId="3" fontId="10" fillId="3" borderId="23" xfId="0" applyNumberFormat="1" applyFont="1" applyFill="1" applyBorder="1"/>
    <xf numFmtId="3" fontId="11" fillId="3" borderId="23" xfId="0" applyNumberFormat="1" applyFont="1" applyFill="1" applyBorder="1"/>
    <xf numFmtId="3" fontId="11" fillId="3" borderId="28" xfId="0" applyNumberFormat="1" applyFont="1" applyFill="1" applyBorder="1"/>
    <xf numFmtId="0" fontId="6" fillId="3" borderId="19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3" fontId="6" fillId="0" borderId="23" xfId="0" applyNumberFormat="1" applyFont="1" applyBorder="1"/>
    <xf numFmtId="3" fontId="0" fillId="0" borderId="23" xfId="0" applyNumberFormat="1" applyBorder="1"/>
    <xf numFmtId="3" fontId="0" fillId="0" borderId="24" xfId="0" applyNumberFormat="1" applyBorder="1"/>
    <xf numFmtId="3" fontId="5" fillId="0" borderId="24" xfId="0" applyNumberFormat="1" applyFont="1" applyBorder="1"/>
    <xf numFmtId="3" fontId="6" fillId="0" borderId="28" xfId="0" applyNumberFormat="1" applyFont="1" applyBorder="1"/>
    <xf numFmtId="3" fontId="6" fillId="0" borderId="29" xfId="0" applyNumberFormat="1" applyFont="1" applyBorder="1"/>
    <xf numFmtId="165" fontId="0" fillId="3" borderId="24" xfId="2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3" fontId="6" fillId="3" borderId="9" xfId="0" applyNumberFormat="1" applyFont="1" applyFill="1" applyBorder="1"/>
    <xf numFmtId="3" fontId="5" fillId="3" borderId="45" xfId="0" applyNumberFormat="1" applyFont="1" applyFill="1" applyBorder="1"/>
    <xf numFmtId="3" fontId="5" fillId="3" borderId="46" xfId="0" applyNumberFormat="1" applyFont="1" applyFill="1" applyBorder="1"/>
    <xf numFmtId="0" fontId="6" fillId="3" borderId="4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10" fontId="0" fillId="3" borderId="35" xfId="0" applyNumberFormat="1" applyFill="1" applyBorder="1"/>
    <xf numFmtId="165" fontId="6" fillId="3" borderId="32" xfId="2" applyNumberFormat="1" applyFont="1" applyFill="1" applyBorder="1" applyAlignment="1">
      <alignment horizontal="center"/>
    </xf>
    <xf numFmtId="165" fontId="6" fillId="3" borderId="0" xfId="2" applyNumberFormat="1" applyFont="1" applyFill="1" applyBorder="1" applyAlignment="1">
      <alignment horizontal="center"/>
    </xf>
    <xf numFmtId="165" fontId="6" fillId="3" borderId="0" xfId="2" quotePrefix="1" applyNumberFormat="1" applyFont="1" applyFill="1" applyBorder="1" applyAlignment="1">
      <alignment horizontal="center"/>
    </xf>
    <xf numFmtId="165" fontId="0" fillId="3" borderId="0" xfId="2" applyNumberFormat="1" applyFont="1" applyFill="1" applyBorder="1"/>
    <xf numFmtId="165" fontId="6" fillId="3" borderId="0" xfId="0" applyNumberFormat="1" applyFont="1" applyFill="1" applyAlignment="1">
      <alignment horizontal="center"/>
    </xf>
    <xf numFmtId="165" fontId="0" fillId="3" borderId="0" xfId="0" applyNumberFormat="1" applyFill="1" applyAlignment="1">
      <alignment horizontal="right"/>
    </xf>
    <xf numFmtId="0" fontId="6" fillId="3" borderId="44" xfId="0" applyFont="1" applyFill="1" applyBorder="1" applyAlignment="1">
      <alignment horizontal="center"/>
    </xf>
    <xf numFmtId="3" fontId="6" fillId="3" borderId="49" xfId="0" applyNumberFormat="1" applyFont="1" applyFill="1" applyBorder="1" applyAlignment="1">
      <alignment horizontal="center" vertical="center" wrapText="1"/>
    </xf>
    <xf numFmtId="3" fontId="6" fillId="3" borderId="9" xfId="0" quotePrefix="1" applyNumberFormat="1" applyFont="1" applyFill="1" applyBorder="1" applyAlignment="1">
      <alignment horizontal="center" vertical="center"/>
    </xf>
    <xf numFmtId="164" fontId="3" fillId="3" borderId="39" xfId="0" applyNumberFormat="1" applyFont="1" applyFill="1" applyBorder="1"/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7" fillId="3" borderId="50" xfId="0" applyFont="1" applyFill="1" applyBorder="1" applyAlignment="1">
      <alignment horizontal="left" vertical="top" wrapText="1"/>
    </xf>
    <xf numFmtId="0" fontId="17" fillId="3" borderId="50" xfId="0" applyFont="1" applyFill="1" applyBorder="1"/>
    <xf numFmtId="0" fontId="18" fillId="3" borderId="50" xfId="0" applyFont="1" applyFill="1" applyBorder="1"/>
    <xf numFmtId="3" fontId="15" fillId="0" borderId="50" xfId="0" applyNumberFormat="1" applyFont="1" applyBorder="1" applyAlignment="1">
      <alignment horizontal="left"/>
    </xf>
    <xf numFmtId="3" fontId="18" fillId="3" borderId="50" xfId="0" applyNumberFormat="1" applyFont="1" applyFill="1" applyBorder="1"/>
    <xf numFmtId="0" fontId="6" fillId="0" borderId="50" xfId="0" applyFont="1" applyBorder="1" applyAlignment="1">
      <alignment horizontal="left" vertical="center" wrapText="1"/>
    </xf>
    <xf numFmtId="3" fontId="19" fillId="3" borderId="50" xfId="0" applyNumberFormat="1" applyFont="1" applyFill="1" applyBorder="1" applyAlignment="1">
      <alignment horizontal="right" vertical="center"/>
    </xf>
    <xf numFmtId="3" fontId="19" fillId="3" borderId="50" xfId="0" applyNumberFormat="1" applyFont="1" applyFill="1" applyBorder="1" applyAlignment="1">
      <alignment horizontal="right"/>
    </xf>
    <xf numFmtId="0" fontId="17" fillId="3" borderId="50" xfId="0" applyFont="1" applyFill="1" applyBorder="1" applyAlignment="1">
      <alignment horizontal="left" vertical="center" wrapText="1"/>
    </xf>
    <xf numFmtId="0" fontId="0" fillId="0" borderId="50" xfId="0" applyBorder="1" applyAlignment="1">
      <alignment horizontal="left" indent="2"/>
    </xf>
    <xf numFmtId="0" fontId="0" fillId="3" borderId="50" xfId="0" applyFill="1" applyBorder="1" applyAlignment="1">
      <alignment horizontal="left" indent="2"/>
    </xf>
    <xf numFmtId="2" fontId="18" fillId="3" borderId="50" xfId="0" applyNumberFormat="1" applyFont="1" applyFill="1" applyBorder="1"/>
    <xf numFmtId="0" fontId="18" fillId="3" borderId="50" xfId="0" applyFont="1" applyFill="1" applyBorder="1" applyAlignment="1">
      <alignment horizontal="left" wrapText="1"/>
    </xf>
    <xf numFmtId="166" fontId="18" fillId="3" borderId="50" xfId="0" applyNumberFormat="1" applyFont="1" applyFill="1" applyBorder="1"/>
    <xf numFmtId="167" fontId="18" fillId="3" borderId="50" xfId="0" applyNumberFormat="1" applyFont="1" applyFill="1" applyBorder="1"/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left" wrapText="1"/>
    </xf>
    <xf numFmtId="3" fontId="10" fillId="3" borderId="0" xfId="0" applyNumberFormat="1" applyFont="1" applyFill="1"/>
    <xf numFmtId="3" fontId="15" fillId="3" borderId="0" xfId="0" applyNumberFormat="1" applyFont="1" applyFill="1"/>
    <xf numFmtId="3" fontId="10" fillId="3" borderId="0" xfId="0" applyNumberFormat="1" applyFont="1" applyFill="1" applyAlignment="1">
      <alignment horizontal="center"/>
    </xf>
    <xf numFmtId="3" fontId="15" fillId="3" borderId="0" xfId="0" applyNumberFormat="1" applyFont="1" applyFill="1" applyAlignment="1">
      <alignment horizontal="center" vertical="center"/>
    </xf>
    <xf numFmtId="0" fontId="5" fillId="3" borderId="0" xfId="3" applyFont="1" applyFill="1" applyAlignment="1">
      <alignment horizontal="center"/>
    </xf>
    <xf numFmtId="0" fontId="20" fillId="3" borderId="0" xfId="1" applyFont="1" applyFill="1" applyAlignment="1" applyProtection="1"/>
    <xf numFmtId="0" fontId="5" fillId="3" borderId="0" xfId="3" applyFont="1" applyFill="1"/>
    <xf numFmtId="0" fontId="21" fillId="3" borderId="0" xfId="3" applyFont="1" applyFill="1" applyAlignment="1">
      <alignment horizontal="center"/>
    </xf>
    <xf numFmtId="0" fontId="8" fillId="3" borderId="0" xfId="1" applyFill="1" applyAlignment="1" applyProtection="1">
      <alignment horizontal="center" vertical="center"/>
    </xf>
    <xf numFmtId="0" fontId="8" fillId="2" borderId="0" xfId="1" applyFill="1" applyAlignment="1" applyProtection="1">
      <alignment horizontal="center"/>
    </xf>
    <xf numFmtId="0" fontId="8" fillId="3" borderId="0" xfId="1" applyFill="1" applyAlignment="1" applyProtection="1">
      <alignment horizontal="center"/>
    </xf>
    <xf numFmtId="0" fontId="10" fillId="3" borderId="7" xfId="0" applyFont="1" applyFill="1" applyBorder="1" applyAlignment="1">
      <alignment horizontal="center"/>
    </xf>
    <xf numFmtId="0" fontId="11" fillId="3" borderId="7" xfId="0" applyFont="1" applyFill="1" applyBorder="1"/>
    <xf numFmtId="3" fontId="10" fillId="3" borderId="7" xfId="0" applyNumberFormat="1" applyFont="1" applyFill="1" applyBorder="1"/>
    <xf numFmtId="3" fontId="11" fillId="3" borderId="7" xfId="0" applyNumberFormat="1" applyFont="1" applyFill="1" applyBorder="1"/>
    <xf numFmtId="3" fontId="11" fillId="3" borderId="36" xfId="0" applyNumberFormat="1" applyFont="1" applyFill="1" applyBorder="1"/>
    <xf numFmtId="0" fontId="6" fillId="0" borderId="51" xfId="0" applyFont="1" applyBorder="1" applyAlignment="1">
      <alignment horizontal="center" vertical="center"/>
    </xf>
    <xf numFmtId="3" fontId="6" fillId="0" borderId="7" xfId="0" applyNumberFormat="1" applyFont="1" applyBorder="1"/>
    <xf numFmtId="3" fontId="0" fillId="0" borderId="7" xfId="0" applyNumberFormat="1" applyBorder="1"/>
    <xf numFmtId="3" fontId="5" fillId="0" borderId="7" xfId="0" applyNumberFormat="1" applyFont="1" applyBorder="1"/>
    <xf numFmtId="3" fontId="6" fillId="0" borderId="36" xfId="0" applyNumberFormat="1" applyFont="1" applyBorder="1"/>
    <xf numFmtId="0" fontId="6" fillId="3" borderId="38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9" fontId="0" fillId="3" borderId="30" xfId="0" applyNumberFormat="1" applyFill="1" applyBorder="1"/>
    <xf numFmtId="3" fontId="6" fillId="3" borderId="31" xfId="0" applyNumberFormat="1" applyFont="1" applyFill="1" applyBorder="1"/>
    <xf numFmtId="3" fontId="6" fillId="3" borderId="0" xfId="0" applyNumberFormat="1" applyFont="1" applyFill="1"/>
    <xf numFmtId="0" fontId="0" fillId="3" borderId="14" xfId="0" applyFill="1" applyBorder="1"/>
    <xf numFmtId="0" fontId="1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164" fontId="5" fillId="3" borderId="1" xfId="0" applyNumberFormat="1" applyFont="1" applyFill="1" applyBorder="1"/>
    <xf numFmtId="3" fontId="6" fillId="3" borderId="53" xfId="0" applyNumberFormat="1" applyFont="1" applyFill="1" applyBorder="1" applyAlignment="1">
      <alignment horizontal="center" vertical="center" wrapText="1"/>
    </xf>
    <xf numFmtId="164" fontId="5" fillId="3" borderId="4" xfId="0" applyNumberFormat="1" applyFont="1" applyFill="1" applyBorder="1"/>
    <xf numFmtId="0" fontId="6" fillId="3" borderId="5" xfId="0" applyFont="1" applyFill="1" applyBorder="1" applyAlignment="1">
      <alignment horizontal="center" wrapText="1"/>
    </xf>
    <xf numFmtId="164" fontId="5" fillId="3" borderId="11" xfId="0" applyNumberFormat="1" applyFont="1" applyFill="1" applyBorder="1"/>
    <xf numFmtId="3" fontId="5" fillId="3" borderId="12" xfId="0" applyNumberFormat="1" applyFont="1" applyFill="1" applyBorder="1"/>
    <xf numFmtId="3" fontId="5" fillId="3" borderId="13" xfId="0" applyNumberFormat="1" applyFont="1" applyFill="1" applyBorder="1"/>
    <xf numFmtId="3" fontId="0" fillId="3" borderId="14" xfId="0" applyNumberFormat="1" applyFill="1" applyBorder="1"/>
    <xf numFmtId="165" fontId="5" fillId="3" borderId="14" xfId="0" applyNumberFormat="1" applyFont="1" applyFill="1" applyBorder="1" applyAlignment="1">
      <alignment horizontal="right"/>
    </xf>
    <xf numFmtId="165" fontId="6" fillId="3" borderId="0" xfId="2" applyNumberFormat="1" applyFont="1" applyFill="1" applyAlignment="1" applyProtection="1">
      <alignment horizontal="center"/>
    </xf>
    <xf numFmtId="0" fontId="0" fillId="3" borderId="12" xfId="0" applyFill="1" applyBorder="1"/>
    <xf numFmtId="3" fontId="6" fillId="3" borderId="54" xfId="0" applyNumberFormat="1" applyFont="1" applyFill="1" applyBorder="1"/>
    <xf numFmtId="3" fontId="0" fillId="0" borderId="0" xfId="0" applyNumberFormat="1"/>
    <xf numFmtId="165" fontId="1" fillId="3" borderId="37" xfId="2" applyNumberFormat="1" applyFont="1" applyFill="1" applyBorder="1"/>
    <xf numFmtId="165" fontId="6" fillId="3" borderId="44" xfId="2" quotePrefix="1" applyNumberFormat="1" applyFont="1" applyFill="1" applyBorder="1" applyAlignment="1">
      <alignment horizontal="center"/>
    </xf>
    <xf numFmtId="3" fontId="0" fillId="3" borderId="36" xfId="0" applyNumberFormat="1" applyFill="1" applyBorder="1"/>
    <xf numFmtId="165" fontId="6" fillId="0" borderId="30" xfId="0" applyNumberFormat="1" applyFont="1" applyBorder="1"/>
    <xf numFmtId="10" fontId="12" fillId="3" borderId="30" xfId="0" applyNumberFormat="1" applyFont="1" applyFill="1" applyBorder="1"/>
    <xf numFmtId="9" fontId="0" fillId="3" borderId="0" xfId="0" applyNumberFormat="1" applyFill="1"/>
    <xf numFmtId="165" fontId="0" fillId="3" borderId="0" xfId="2" applyNumberFormat="1" applyFont="1" applyFill="1"/>
    <xf numFmtId="9" fontId="0" fillId="3" borderId="24" xfId="2" applyFont="1" applyFill="1" applyBorder="1" applyAlignment="1">
      <alignment horizontal="center" vertical="center"/>
    </xf>
    <xf numFmtId="165" fontId="0" fillId="3" borderId="0" xfId="0" applyNumberFormat="1" applyFill="1"/>
    <xf numFmtId="3" fontId="0" fillId="3" borderId="45" xfId="0" applyNumberFormat="1" applyFill="1" applyBorder="1"/>
    <xf numFmtId="3" fontId="5" fillId="3" borderId="9" xfId="0" applyNumberFormat="1" applyFont="1" applyFill="1" applyBorder="1"/>
    <xf numFmtId="165" fontId="6" fillId="3" borderId="37" xfId="0" quotePrefix="1" applyNumberFormat="1" applyFont="1" applyFill="1" applyBorder="1" applyAlignment="1">
      <alignment horizontal="center"/>
    </xf>
    <xf numFmtId="165" fontId="0" fillId="3" borderId="35" xfId="0" applyNumberFormat="1" applyFill="1" applyBorder="1" applyAlignment="1">
      <alignment horizontal="right"/>
    </xf>
    <xf numFmtId="0" fontId="22" fillId="3" borderId="0" xfId="0" applyFont="1" applyFill="1"/>
    <xf numFmtId="2" fontId="18" fillId="3" borderId="0" xfId="0" applyNumberFormat="1" applyFont="1" applyFill="1"/>
    <xf numFmtId="0" fontId="9" fillId="3" borderId="0" xfId="1" applyFont="1" applyFill="1" applyAlignment="1" applyProtection="1"/>
    <xf numFmtId="0" fontId="23" fillId="3" borderId="0" xfId="3" applyFont="1" applyFill="1"/>
    <xf numFmtId="0" fontId="18" fillId="3" borderId="56" xfId="0" applyFont="1" applyFill="1" applyBorder="1"/>
    <xf numFmtId="0" fontId="0" fillId="3" borderId="56" xfId="0" applyFill="1" applyBorder="1"/>
    <xf numFmtId="168" fontId="18" fillId="3" borderId="0" xfId="0" applyNumberFormat="1" applyFont="1" applyFill="1"/>
    <xf numFmtId="166" fontId="15" fillId="3" borderId="0" xfId="0" applyNumberFormat="1" applyFont="1" applyFill="1"/>
    <xf numFmtId="166" fontId="24" fillId="3" borderId="0" xfId="0" applyNumberFormat="1" applyFont="1" applyFill="1"/>
    <xf numFmtId="165" fontId="15" fillId="3" borderId="0" xfId="2" applyNumberFormat="1" applyFont="1" applyFill="1"/>
    <xf numFmtId="167" fontId="18" fillId="3" borderId="0" xfId="0" applyNumberFormat="1" applyFont="1" applyFill="1"/>
    <xf numFmtId="0" fontId="10" fillId="3" borderId="2" xfId="0" applyFont="1" applyFill="1" applyBorder="1" applyAlignment="1">
      <alignment horizontal="center"/>
    </xf>
    <xf numFmtId="3" fontId="6" fillId="3" borderId="58" xfId="0" applyNumberFormat="1" applyFont="1" applyFill="1" applyBorder="1"/>
    <xf numFmtId="0" fontId="14" fillId="3" borderId="0" xfId="0" applyFont="1" applyFill="1" applyAlignment="1">
      <alignment horizontal="center" vertical="center"/>
    </xf>
    <xf numFmtId="0" fontId="1" fillId="3" borderId="52" xfId="0" applyFont="1" applyFill="1" applyBorder="1" applyAlignment="1">
      <alignment vertical="center" wrapText="1"/>
    </xf>
    <xf numFmtId="165" fontId="1" fillId="3" borderId="34" xfId="2" applyNumberFormat="1" applyFont="1" applyFill="1" applyBorder="1"/>
    <xf numFmtId="165" fontId="1" fillId="3" borderId="18" xfId="2" applyNumberFormat="1" applyFont="1" applyFill="1" applyBorder="1"/>
    <xf numFmtId="0" fontId="6" fillId="3" borderId="38" xfId="0" quotePrefix="1" applyFont="1" applyFill="1" applyBorder="1" applyAlignment="1">
      <alignment horizontal="center" vertical="center"/>
    </xf>
    <xf numFmtId="0" fontId="6" fillId="3" borderId="5" xfId="0" quotePrefix="1" applyFont="1" applyFill="1" applyBorder="1" applyAlignment="1">
      <alignment horizontal="center" vertical="center"/>
    </xf>
    <xf numFmtId="0" fontId="6" fillId="3" borderId="6" xfId="0" quotePrefix="1" applyFont="1" applyFill="1" applyBorder="1" applyAlignment="1">
      <alignment horizontal="center" vertical="center"/>
    </xf>
    <xf numFmtId="3" fontId="19" fillId="3" borderId="0" xfId="0" applyNumberFormat="1" applyFont="1" applyFill="1" applyAlignment="1">
      <alignment horizontal="right" vertical="center"/>
    </xf>
    <xf numFmtId="0" fontId="21" fillId="3" borderId="0" xfId="3" applyFont="1" applyFill="1" applyAlignment="1">
      <alignment horizont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10" fontId="12" fillId="3" borderId="53" xfId="0" applyNumberFormat="1" applyFont="1" applyFill="1" applyBorder="1" applyAlignment="1">
      <alignment horizontal="center" vertical="center" wrapText="1"/>
    </xf>
    <xf numFmtId="10" fontId="12" fillId="3" borderId="10" xfId="0" applyNumberFormat="1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/>
    </xf>
    <xf numFmtId="0" fontId="6" fillId="3" borderId="41" xfId="0" applyFont="1" applyFill="1" applyBorder="1" applyAlignment="1">
      <alignment horizontal="center"/>
    </xf>
    <xf numFmtId="0" fontId="6" fillId="3" borderId="59" xfId="0" applyFont="1" applyFill="1" applyBorder="1" applyAlignment="1">
      <alignment horizontal="center"/>
    </xf>
    <xf numFmtId="0" fontId="14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1" fillId="3" borderId="55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164" fontId="6" fillId="3" borderId="40" xfId="0" applyNumberFormat="1" applyFont="1" applyFill="1" applyBorder="1" applyAlignment="1">
      <alignment horizontal="center"/>
    </xf>
    <xf numFmtId="164" fontId="6" fillId="3" borderId="41" xfId="0" applyNumberFormat="1" applyFont="1" applyFill="1" applyBorder="1" applyAlignment="1">
      <alignment horizontal="center"/>
    </xf>
    <xf numFmtId="164" fontId="6" fillId="3" borderId="42" xfId="0" applyNumberFormat="1" applyFont="1" applyFill="1" applyBorder="1" applyAlignment="1">
      <alignment horizontal="center"/>
    </xf>
    <xf numFmtId="0" fontId="0" fillId="3" borderId="0" xfId="0" applyFill="1" applyAlignment="1">
      <alignment horizontal="center" vertical="center" wrapText="1"/>
    </xf>
    <xf numFmtId="3" fontId="6" fillId="3" borderId="40" xfId="0" quotePrefix="1" applyNumberFormat="1" applyFont="1" applyFill="1" applyBorder="1" applyAlignment="1">
      <alignment horizontal="center"/>
    </xf>
    <xf numFmtId="3" fontId="6" fillId="3" borderId="41" xfId="0" quotePrefix="1" applyNumberFormat="1" applyFont="1" applyFill="1" applyBorder="1" applyAlignment="1">
      <alignment horizontal="center"/>
    </xf>
    <xf numFmtId="3" fontId="6" fillId="3" borderId="42" xfId="0" quotePrefix="1" applyNumberFormat="1" applyFont="1" applyFill="1" applyBorder="1" applyAlignment="1">
      <alignment horizontal="center"/>
    </xf>
    <xf numFmtId="3" fontId="6" fillId="3" borderId="40" xfId="0" applyNumberFormat="1" applyFont="1" applyFill="1" applyBorder="1" applyAlignment="1">
      <alignment horizontal="center" wrapText="1"/>
    </xf>
    <xf numFmtId="3" fontId="6" fillId="3" borderId="41" xfId="0" applyNumberFormat="1" applyFont="1" applyFill="1" applyBorder="1" applyAlignment="1">
      <alignment horizontal="center" wrapText="1"/>
    </xf>
    <xf numFmtId="3" fontId="6" fillId="3" borderId="42" xfId="0" applyNumberFormat="1" applyFont="1" applyFill="1" applyBorder="1" applyAlignment="1">
      <alignment horizontal="center" wrapText="1"/>
    </xf>
    <xf numFmtId="3" fontId="6" fillId="3" borderId="19" xfId="0" quotePrefix="1" applyNumberFormat="1" applyFont="1" applyFill="1" applyBorder="1" applyAlignment="1">
      <alignment horizontal="center"/>
    </xf>
    <xf numFmtId="3" fontId="6" fillId="3" borderId="2" xfId="0" quotePrefix="1" applyNumberFormat="1" applyFont="1" applyFill="1" applyBorder="1" applyAlignment="1">
      <alignment horizontal="center"/>
    </xf>
    <xf numFmtId="3" fontId="6" fillId="3" borderId="20" xfId="0" quotePrefix="1" applyNumberFormat="1" applyFont="1" applyFill="1" applyBorder="1" applyAlignment="1">
      <alignment horizontal="center"/>
    </xf>
    <xf numFmtId="3" fontId="6" fillId="3" borderId="51" xfId="0" applyNumberFormat="1" applyFont="1" applyFill="1" applyBorder="1" applyAlignment="1">
      <alignment horizontal="center" wrapText="1"/>
    </xf>
    <xf numFmtId="3" fontId="6" fillId="3" borderId="2" xfId="0" applyNumberFormat="1" applyFont="1" applyFill="1" applyBorder="1" applyAlignment="1">
      <alignment horizontal="center" wrapText="1"/>
    </xf>
    <xf numFmtId="3" fontId="6" fillId="3" borderId="20" xfId="0" applyNumberFormat="1" applyFont="1" applyFill="1" applyBorder="1" applyAlignment="1">
      <alignment horizontal="center" wrapText="1"/>
    </xf>
    <xf numFmtId="164" fontId="2" fillId="3" borderId="0" xfId="0" applyNumberFormat="1" applyFont="1" applyFill="1" applyAlignment="1">
      <alignment horizontal="center"/>
    </xf>
    <xf numFmtId="3" fontId="6" fillId="3" borderId="51" xfId="0" applyNumberFormat="1" applyFont="1" applyFill="1" applyBorder="1" applyAlignment="1">
      <alignment horizontal="center"/>
    </xf>
    <xf numFmtId="3" fontId="6" fillId="3" borderId="2" xfId="0" applyNumberFormat="1" applyFont="1" applyFill="1" applyBorder="1" applyAlignment="1">
      <alignment horizontal="center"/>
    </xf>
    <xf numFmtId="3" fontId="6" fillId="3" borderId="20" xfId="0" applyNumberFormat="1" applyFont="1" applyFill="1" applyBorder="1" applyAlignment="1">
      <alignment horizontal="center"/>
    </xf>
    <xf numFmtId="3" fontId="19" fillId="3" borderId="57" xfId="0" applyNumberFormat="1" applyFont="1" applyFill="1" applyBorder="1" applyAlignment="1">
      <alignment horizontal="right" vertical="center"/>
    </xf>
    <xf numFmtId="2" fontId="18" fillId="3" borderId="0" xfId="0" applyNumberFormat="1" applyFont="1" applyFill="1" applyBorder="1"/>
    <xf numFmtId="0" fontId="18" fillId="3" borderId="60" xfId="0" applyFont="1" applyFill="1" applyBorder="1"/>
    <xf numFmtId="3" fontId="18" fillId="3" borderId="60" xfId="0" applyNumberFormat="1" applyFont="1" applyFill="1" applyBorder="1"/>
    <xf numFmtId="2" fontId="18" fillId="3" borderId="60" xfId="0" applyNumberFormat="1" applyFont="1" applyFill="1" applyBorder="1"/>
    <xf numFmtId="166" fontId="18" fillId="3" borderId="60" xfId="0" applyNumberFormat="1" applyFont="1" applyFill="1" applyBorder="1"/>
    <xf numFmtId="0" fontId="0" fillId="3" borderId="0" xfId="0" applyFill="1" applyBorder="1"/>
    <xf numFmtId="3" fontId="19" fillId="3" borderId="0" xfId="0" applyNumberFormat="1" applyFont="1" applyFill="1" applyBorder="1" applyAlignment="1">
      <alignment horizontal="right" vertical="center"/>
    </xf>
    <xf numFmtId="0" fontId="18" fillId="3" borderId="60" xfId="0" applyFont="1" applyFill="1" applyBorder="1" applyAlignment="1">
      <alignment horizontal="right"/>
    </xf>
    <xf numFmtId="167" fontId="18" fillId="3" borderId="60" xfId="0" applyNumberFormat="1" applyFont="1" applyFill="1" applyBorder="1"/>
    <xf numFmtId="167" fontId="18" fillId="3" borderId="60" xfId="0" applyNumberFormat="1" applyFont="1" applyFill="1" applyBorder="1" applyAlignment="1">
      <alignment horizontal="right"/>
    </xf>
    <xf numFmtId="166" fontId="18" fillId="3" borderId="60" xfId="0" applyNumberFormat="1" applyFont="1" applyFill="1" applyBorder="1" applyAlignment="1">
      <alignment horizontal="right"/>
    </xf>
    <xf numFmtId="3" fontId="0" fillId="3" borderId="34" xfId="0" applyNumberFormat="1" applyFill="1" applyBorder="1"/>
    <xf numFmtId="3" fontId="5" fillId="3" borderId="37" xfId="0" applyNumberFormat="1" applyFont="1" applyFill="1" applyBorder="1"/>
  </cellXfs>
  <cellStyles count="4">
    <cellStyle name="Hipervínculo" xfId="1" builtinId="8"/>
    <cellStyle name="Normal" xfId="0" builtinId="0"/>
    <cellStyle name="Normal 2" xfId="3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400">
                <a:solidFill>
                  <a:schemeClr val="tx1"/>
                </a:solidFill>
              </a:rPr>
              <a:t>CONSUMO APARENTE DE PAPELES Y CARTONES 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s-CO" sz="1400">
                <a:solidFill>
                  <a:schemeClr val="tx1"/>
                </a:solidFill>
              </a:rPr>
              <a:t>TOTAL AÑO (TONELADAS)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0615395764605061E-2"/>
          <c:y val="0.13512336969439515"/>
          <c:w val="0.75071981548524924"/>
          <c:h val="0.76902057763010823"/>
        </c:manualLayout>
      </c:layout>
      <c:bar3DChart>
        <c:barDir val="col"/>
        <c:grouping val="standard"/>
        <c:varyColors val="0"/>
        <c:ser>
          <c:idx val="0"/>
          <c:order val="0"/>
          <c:tx>
            <c:v>Exportaciones</c:v>
          </c:tx>
          <c:spPr>
            <a:gradFill rotWithShape="1">
              <a:gsLst>
                <a:gs pos="0">
                  <a:schemeClr val="accent1">
                    <a:shade val="58000"/>
                    <a:shade val="51000"/>
                    <a:satMod val="130000"/>
                  </a:schemeClr>
                </a:gs>
                <a:gs pos="80000">
                  <a:schemeClr val="accent1">
                    <a:shade val="58000"/>
                    <a:shade val="93000"/>
                    <a:satMod val="130000"/>
                  </a:schemeClr>
                </a:gs>
                <a:gs pos="100000">
                  <a:schemeClr val="accent1">
                    <a:shade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0"/>
                  <c:y val="-1.2845215157353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7C-4ACC-B30B-0FD8027D0ACD}"/>
                </c:ext>
              </c:extLst>
            </c:dLbl>
            <c:dLbl>
              <c:idx val="1"/>
              <c:layout>
                <c:manualLayout>
                  <c:x val="-4.2417815482502655E-3"/>
                  <c:y val="-1.2845215157353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C-4ACC-B30B-0FD8027D0ACD}"/>
                </c:ext>
              </c:extLst>
            </c:dLbl>
            <c:dLbl>
              <c:idx val="2"/>
              <c:layout>
                <c:manualLayout>
                  <c:x val="-5.6557087310003537E-3"/>
                  <c:y val="-1.5414258188824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C-4ACC-B30B-0FD8027D0ACD}"/>
                </c:ext>
              </c:extLst>
            </c:dLbl>
            <c:dLbl>
              <c:idx val="3"/>
              <c:layout>
                <c:manualLayout>
                  <c:x val="-2.8278543655001769E-3"/>
                  <c:y val="-1.284521515735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C-4ACC-B30B-0FD8027D0ACD}"/>
                </c:ext>
              </c:extLst>
            </c:dLbl>
            <c:dLbl>
              <c:idx val="4"/>
              <c:layout>
                <c:manualLayout>
                  <c:x val="-4.2417815482502655E-3"/>
                  <c:y val="-1.0276172125883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C-4ACC-B30B-0FD8027D0AC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'Papeles y Cartones'!$R$3:$AA$3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Exportaciones!$R$3:$AA$3</c:f>
              <c:numCache>
                <c:formatCode>#,##0</c:formatCode>
                <c:ptCount val="10"/>
                <c:pt idx="0">
                  <c:v>193977.01999999996</c:v>
                </c:pt>
                <c:pt idx="1">
                  <c:v>169125.00299999997</c:v>
                </c:pt>
                <c:pt idx="2">
                  <c:v>150346.00400000002</c:v>
                </c:pt>
                <c:pt idx="3">
                  <c:v>134071.76299999998</c:v>
                </c:pt>
                <c:pt idx="4">
                  <c:v>166702.58800000002</c:v>
                </c:pt>
                <c:pt idx="5">
                  <c:v>164099</c:v>
                </c:pt>
                <c:pt idx="6">
                  <c:v>161316.75599999999</c:v>
                </c:pt>
                <c:pt idx="7">
                  <c:v>146910.69899999999</c:v>
                </c:pt>
                <c:pt idx="8">
                  <c:v>138702.834</c:v>
                </c:pt>
                <c:pt idx="9">
                  <c:v>130568.64599999998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7C-4ACC-B30B-0FD8027D0ACD}"/>
            </c:ext>
          </c:extLst>
        </c:ser>
        <c:ser>
          <c:idx val="1"/>
          <c:order val="1"/>
          <c:tx>
            <c:strRef>
              <c:f>Importaciones!$L$2</c:f>
              <c:strCache>
                <c:ptCount val="1"/>
                <c:pt idx="0">
                  <c:v>Importaciones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86000"/>
                    <a:shade val="51000"/>
                    <a:satMod val="130000"/>
                  </a:schemeClr>
                </a:gs>
                <a:gs pos="80000">
                  <a:schemeClr val="accent1">
                    <a:shade val="86000"/>
                    <a:shade val="93000"/>
                    <a:satMod val="130000"/>
                  </a:schemeClr>
                </a:gs>
                <a:gs pos="100000">
                  <a:schemeClr val="accent1">
                    <a:shade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-4.2417815482502655E-3"/>
                  <c:y val="-7.7071290944124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C-4ACC-B30B-0FD8027D0ACD}"/>
                </c:ext>
              </c:extLst>
            </c:dLbl>
            <c:dLbl>
              <c:idx val="1"/>
              <c:layout>
                <c:manualLayout>
                  <c:x val="2.4036762106751451E-2"/>
                  <c:y val="-1.0276172125883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C-4ACC-B30B-0FD8027D0ACD}"/>
                </c:ext>
              </c:extLst>
            </c:dLbl>
            <c:dLbl>
              <c:idx val="2"/>
              <c:layout>
                <c:manualLayout>
                  <c:x val="5.6557087310004049E-3"/>
                  <c:y val="-1.5414258188824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C-4ACC-B30B-0FD8027D0ACD}"/>
                </c:ext>
              </c:extLst>
            </c:dLbl>
            <c:dLbl>
              <c:idx val="3"/>
              <c:layout>
                <c:manualLayout>
                  <c:x val="-4.2417815482502655E-3"/>
                  <c:y val="-1.7983301220295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C-4ACC-B30B-0FD8027D0ACD}"/>
                </c:ext>
              </c:extLst>
            </c:dLbl>
            <c:dLbl>
              <c:idx val="4"/>
              <c:layout>
                <c:manualLayout>
                  <c:x val="2.5450689289501591E-2"/>
                  <c:y val="-1.2845215157353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C-4ACC-B30B-0FD8027D0ACD}"/>
                </c:ext>
              </c:extLst>
            </c:dLbl>
            <c:dLbl>
              <c:idx val="8"/>
              <c:layout>
                <c:manualLayout>
                  <c:x val="1.920768307322929E-2"/>
                  <c:y val="7.7071290944122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C-47E4-9467-C3C3C144BCD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'Papeles y Cartones'!$R$3:$AA$3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Importaciones!$Q$5:$Z$5</c:f>
              <c:numCache>
                <c:formatCode>#,##0</c:formatCode>
                <c:ptCount val="10"/>
                <c:pt idx="0">
                  <c:v>570448.04500000004</c:v>
                </c:pt>
                <c:pt idx="1">
                  <c:v>598203.89</c:v>
                </c:pt>
                <c:pt idx="2">
                  <c:v>541606.08600000013</c:v>
                </c:pt>
                <c:pt idx="3">
                  <c:v>524875.53200000001</c:v>
                </c:pt>
                <c:pt idx="4">
                  <c:v>564559.97500000009</c:v>
                </c:pt>
                <c:pt idx="5">
                  <c:v>591092</c:v>
                </c:pt>
                <c:pt idx="6">
                  <c:v>550343.17299999995</c:v>
                </c:pt>
                <c:pt idx="7">
                  <c:v>472359.20299999998</c:v>
                </c:pt>
                <c:pt idx="8">
                  <c:v>550967.51500000001</c:v>
                </c:pt>
                <c:pt idx="9">
                  <c:v>695381.45696999994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7C-4ACC-B30B-0FD8027D0ACD}"/>
            </c:ext>
          </c:extLst>
        </c:ser>
        <c:ser>
          <c:idx val="2"/>
          <c:order val="2"/>
          <c:tx>
            <c:strRef>
              <c:f>Producción!$B$1</c:f>
              <c:strCache>
                <c:ptCount val="1"/>
                <c:pt idx="0">
                  <c:v>Producción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-8.483563096500531E-3"/>
                  <c:y val="-1.027617212588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C-4ACC-B30B-0FD8027D0ACD}"/>
                </c:ext>
              </c:extLst>
            </c:dLbl>
            <c:dLbl>
              <c:idx val="1"/>
              <c:layout>
                <c:manualLayout>
                  <c:x val="-8.4835630965005814E-3"/>
                  <c:y val="-1.5414258188824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7C-4ACC-B30B-0FD8027D0ACD}"/>
                </c:ext>
              </c:extLst>
            </c:dLbl>
            <c:dLbl>
              <c:idx val="2"/>
              <c:layout>
                <c:manualLayout>
                  <c:x val="-1.2725344644750796E-2"/>
                  <c:y val="-7.7071290944123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C-4ACC-B30B-0FD8027D0ACD}"/>
                </c:ext>
              </c:extLst>
            </c:dLbl>
            <c:dLbl>
              <c:idx val="3"/>
              <c:layout>
                <c:manualLayout>
                  <c:x val="-8.4835074300761166E-3"/>
                  <c:y val="-1.4129736673089321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820729063161902E-2"/>
                      <c:h val="3.96403339755940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57C-4ACC-B30B-0FD8027D0ACD}"/>
                </c:ext>
              </c:extLst>
            </c:dLbl>
            <c:dLbl>
              <c:idx val="4"/>
              <c:layout>
                <c:manualLayout>
                  <c:x val="-8.483563096500531E-3"/>
                  <c:y val="-7.7071290944123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7C-4ACC-B30B-0FD8027D0ACD}"/>
                </c:ext>
              </c:extLst>
            </c:dLbl>
            <c:dLbl>
              <c:idx val="8"/>
              <c:layout>
                <c:manualLayout>
                  <c:x val="2.4009603841536616E-2"/>
                  <c:y val="2.569043031470777E-3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48065525422768E-2"/>
                      <c:h val="3.45022479126525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55C-47E4-9467-C3C3C144BCD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'Papeles y Cartones'!$R$3:$AA$3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Producción!$G$3:$P$3</c:f>
              <c:numCache>
                <c:formatCode>#,##0</c:formatCode>
                <c:ptCount val="10"/>
                <c:pt idx="0">
                  <c:v>1160582</c:v>
                </c:pt>
                <c:pt idx="1">
                  <c:v>1203434</c:v>
                </c:pt>
                <c:pt idx="2">
                  <c:v>1287262</c:v>
                </c:pt>
                <c:pt idx="3">
                  <c:v>1279227</c:v>
                </c:pt>
                <c:pt idx="4">
                  <c:v>1300782</c:v>
                </c:pt>
                <c:pt idx="5">
                  <c:v>1348382</c:v>
                </c:pt>
                <c:pt idx="6">
                  <c:v>1377380</c:v>
                </c:pt>
                <c:pt idx="7">
                  <c:v>1282139</c:v>
                </c:pt>
                <c:pt idx="8">
                  <c:v>1310234.6360189</c:v>
                </c:pt>
                <c:pt idx="9">
                  <c:v>1316610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57C-4ACC-B30B-0FD8027D0ACD}"/>
            </c:ext>
          </c:extLst>
        </c:ser>
        <c:ser>
          <c:idx val="3"/>
          <c:order val="3"/>
          <c:tx>
            <c:strRef>
              <c:f>'Papeles y Cartones'!$M$2:$U$2</c:f>
              <c:strCache>
                <c:ptCount val="9"/>
                <c:pt idx="0">
                  <c:v>Consumo Aparente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8000"/>
                    <a:shade val="51000"/>
                    <a:satMod val="130000"/>
                  </a:schemeClr>
                </a:gs>
                <a:gs pos="80000">
                  <a:schemeClr val="accent1">
                    <a:tint val="58000"/>
                    <a:shade val="93000"/>
                    <a:satMod val="130000"/>
                  </a:schemeClr>
                </a:gs>
                <a:gs pos="100000">
                  <a:schemeClr val="accent1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139271827500366E-3"/>
                  <c:y val="-1.2845215157353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7C-4ACC-B30B-0FD8027D0ACD}"/>
                </c:ext>
              </c:extLst>
            </c:dLbl>
            <c:dLbl>
              <c:idx val="1"/>
              <c:layout>
                <c:manualLayout>
                  <c:x val="2.8278543655001769E-3"/>
                  <c:y val="-1.0276172125883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7C-4ACC-B30B-0FD8027D0ACD}"/>
                </c:ext>
              </c:extLst>
            </c:dLbl>
            <c:dLbl>
              <c:idx val="2"/>
              <c:layout>
                <c:manualLayout>
                  <c:x val="-1.0368679560296241E-16"/>
                  <c:y val="-1.0276172125883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7C-4ACC-B30B-0FD8027D0ACD}"/>
                </c:ext>
              </c:extLst>
            </c:dLbl>
            <c:dLbl>
              <c:idx val="3"/>
              <c:layout>
                <c:manualLayout>
                  <c:x val="8.483563096500531E-3"/>
                  <c:y val="-1.284521515735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7C-4ACC-B30B-0FD8027D0ACD}"/>
                </c:ext>
              </c:extLst>
            </c:dLbl>
            <c:dLbl>
              <c:idx val="4"/>
              <c:layout>
                <c:manualLayout>
                  <c:x val="8.483563096500531E-3"/>
                  <c:y val="-7.7071290944123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7C-4ACC-B30B-0FD8027D0AC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'Papeles y Cartones'!$R$3:$AA$3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'Papeles y Cartones'!$R$4:$AA$4</c:f>
              <c:numCache>
                <c:formatCode>#,##0</c:formatCode>
                <c:ptCount val="10"/>
                <c:pt idx="0">
                  <c:v>1537053.0249999999</c:v>
                </c:pt>
                <c:pt idx="1">
                  <c:v>1632512.8870000003</c:v>
                </c:pt>
                <c:pt idx="2">
                  <c:v>1678522.0819999999</c:v>
                </c:pt>
                <c:pt idx="3">
                  <c:v>1670030.7690000001</c:v>
                </c:pt>
                <c:pt idx="4">
                  <c:v>1698639.3870000001</c:v>
                </c:pt>
                <c:pt idx="5">
                  <c:v>1775375</c:v>
                </c:pt>
                <c:pt idx="6">
                  <c:v>1766406.4169999999</c:v>
                </c:pt>
                <c:pt idx="7">
                  <c:v>1607587.504</c:v>
                </c:pt>
                <c:pt idx="8">
                  <c:v>1722499.3170189001</c:v>
                </c:pt>
                <c:pt idx="9">
                  <c:v>1881422.8109700002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57C-4ACC-B30B-0FD8027D0A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-825250112"/>
        <c:axId val="-931679920"/>
        <c:axId val="-825314016"/>
      </c:bar3DChart>
      <c:catAx>
        <c:axId val="-82525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931679920"/>
        <c:crosses val="autoZero"/>
        <c:auto val="1"/>
        <c:lblAlgn val="ctr"/>
        <c:lblOffset val="100"/>
        <c:noMultiLvlLbl val="0"/>
      </c:catAx>
      <c:valAx>
        <c:axId val="-931679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25250112"/>
        <c:crosses val="autoZero"/>
        <c:crossBetween val="between"/>
      </c:valAx>
      <c:serAx>
        <c:axId val="-8253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931679920"/>
        <c:crosses val="autoZero"/>
        <c:tickLblSkip val="1"/>
        <c:tickMarkSkip val="1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100">
                <a:solidFill>
                  <a:schemeClr val="bg1"/>
                </a:solidFill>
              </a:defRPr>
            </a:pPr>
            <a:r>
              <a:rPr lang="es-CO" sz="1100" b="1" i="0" baseline="0">
                <a:solidFill>
                  <a:schemeClr val="bg1"/>
                </a:solidFill>
                <a:effectLst/>
              </a:rPr>
              <a:t>Indice de Participación de las exportaciones colombianas  en la Producción Nacional</a:t>
            </a:r>
            <a:endParaRPr lang="es-CO" sz="1100">
              <a:solidFill>
                <a:schemeClr val="bg1"/>
              </a:solidFill>
              <a:effectLst/>
            </a:endParaRPr>
          </a:p>
          <a:p>
            <a:pPr>
              <a:defRPr sz="1100">
                <a:solidFill>
                  <a:schemeClr val="bg1"/>
                </a:solidFill>
              </a:defRPr>
            </a:pPr>
            <a:r>
              <a:rPr lang="es-CO" sz="1100" b="1" i="0" baseline="0">
                <a:solidFill>
                  <a:schemeClr val="bg1"/>
                </a:solidFill>
                <a:effectLst/>
              </a:rPr>
              <a:t>de Papeles y Cartones </a:t>
            </a:r>
            <a:endParaRPr lang="es-CO" sz="1100">
              <a:solidFill>
                <a:schemeClr val="bg1"/>
              </a:solidFill>
              <a:effectLst/>
            </a:endParaRPr>
          </a:p>
          <a:p>
            <a:pPr>
              <a:defRPr sz="1100">
                <a:solidFill>
                  <a:schemeClr val="bg1"/>
                </a:solidFill>
              </a:defRPr>
            </a:pPr>
            <a:r>
              <a:rPr lang="es-CO" sz="1100" b="1" i="0" baseline="0">
                <a:solidFill>
                  <a:schemeClr val="bg1"/>
                </a:solidFill>
                <a:effectLst/>
              </a:rPr>
              <a:t>Total Año</a:t>
            </a:r>
            <a:endParaRPr lang="es-CO" sz="1100">
              <a:solidFill>
                <a:schemeClr val="bg1"/>
              </a:solidFill>
              <a:effectLst/>
            </a:endParaRPr>
          </a:p>
        </c:rich>
      </c:tx>
      <c:layout>
        <c:manualLayout>
          <c:xMode val="edge"/>
          <c:yMode val="edge"/>
          <c:x val="0.21848103078024339"/>
          <c:y val="2.275963029373803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4922572178477697E-2"/>
          <c:y val="0.16545183125453969"/>
          <c:w val="0.92572703412073487"/>
          <c:h val="0.61673301872919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Producción!$B$1</c:f>
              <c:strCache>
                <c:ptCount val="1"/>
                <c:pt idx="0">
                  <c:v>Producción</c:v>
                </c:pt>
              </c:strCache>
            </c:strRef>
          </c:tx>
          <c:spPr>
            <a:gradFill flip="none" rotWithShape="1">
              <a:gsLst>
                <a:gs pos="0">
                  <a:srgbClr val="FF0000">
                    <a:shade val="30000"/>
                    <a:satMod val="115000"/>
                  </a:srgb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18900000" scaled="1"/>
              <a:tileRect/>
            </a:gradFill>
          </c:spPr>
          <c:invertIfNegative val="0"/>
          <c:dLbls>
            <c:dLbl>
              <c:idx val="0"/>
              <c:layout>
                <c:manualLayout>
                  <c:x val="-1.3888728445112721E-17"/>
                  <c:y val="6.3011972274732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1C-43F8-8A6F-356FA1A56D84}"/>
                </c:ext>
              </c:extLst>
            </c:dLbl>
            <c:dLbl>
              <c:idx val="1"/>
              <c:layout>
                <c:manualLayout>
                  <c:x val="0"/>
                  <c:y val="6.5532451165721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1C-43F8-8A6F-356FA1A56D84}"/>
                </c:ext>
              </c:extLst>
            </c:dLbl>
            <c:dLbl>
              <c:idx val="2"/>
              <c:layout>
                <c:manualLayout>
                  <c:x val="0"/>
                  <c:y val="5.5450535601764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C-43F8-8A6F-356FA1A56D84}"/>
                </c:ext>
              </c:extLst>
            </c:dLbl>
            <c:dLbl>
              <c:idx val="3"/>
              <c:layout>
                <c:manualLayout>
                  <c:x val="-1.1110982756090176E-16"/>
                  <c:y val="5.2930056710775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C-43F8-8A6F-356FA1A56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Producción!$G$2:$O$2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Producción!$G$3:$P$3</c:f>
              <c:numCache>
                <c:formatCode>#,##0</c:formatCode>
                <c:ptCount val="10"/>
                <c:pt idx="0">
                  <c:v>1160582</c:v>
                </c:pt>
                <c:pt idx="1">
                  <c:v>1203434</c:v>
                </c:pt>
                <c:pt idx="2">
                  <c:v>1287262</c:v>
                </c:pt>
                <c:pt idx="3">
                  <c:v>1279227</c:v>
                </c:pt>
                <c:pt idx="4">
                  <c:v>1300782</c:v>
                </c:pt>
                <c:pt idx="5">
                  <c:v>1348382</c:v>
                </c:pt>
                <c:pt idx="6">
                  <c:v>1377380</c:v>
                </c:pt>
                <c:pt idx="7">
                  <c:v>1282139</c:v>
                </c:pt>
                <c:pt idx="8">
                  <c:v>1310234.6360189</c:v>
                </c:pt>
                <c:pt idx="9">
                  <c:v>1316610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1C-43F8-8A6F-356FA1A56D84}"/>
            </c:ext>
          </c:extLst>
        </c:ser>
        <c:ser>
          <c:idx val="2"/>
          <c:order val="1"/>
          <c:tx>
            <c:v>Exportaciones</c:v>
          </c:tx>
          <c:spPr>
            <a:gradFill flip="none" rotWithShape="1">
              <a:gsLst>
                <a:gs pos="0">
                  <a:schemeClr val="accent6">
                    <a:shade val="30000"/>
                    <a:satMod val="115000"/>
                  </a:schemeClr>
                </a:gs>
                <a:gs pos="50000">
                  <a:schemeClr val="accent6">
                    <a:shade val="67500"/>
                    <a:satMod val="115000"/>
                  </a:schemeClr>
                </a:gs>
                <a:gs pos="100000">
                  <a:schemeClr val="accent6">
                    <a:shade val="100000"/>
                    <a:satMod val="115000"/>
                  </a:schemeClr>
                </a:gs>
              </a:gsLst>
              <a:lin ang="810000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Producción!$G$2:$O$2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Exportaciones!$R$3:$AB$3</c:f>
              <c:numCache>
                <c:formatCode>#,##0</c:formatCode>
                <c:ptCount val="11"/>
                <c:pt idx="0">
                  <c:v>193977.01999999996</c:v>
                </c:pt>
                <c:pt idx="1">
                  <c:v>169125.00299999997</c:v>
                </c:pt>
                <c:pt idx="2">
                  <c:v>150346.00400000002</c:v>
                </c:pt>
                <c:pt idx="3">
                  <c:v>134071.76299999998</c:v>
                </c:pt>
                <c:pt idx="4">
                  <c:v>166702.58800000002</c:v>
                </c:pt>
                <c:pt idx="5">
                  <c:v>164099</c:v>
                </c:pt>
                <c:pt idx="6">
                  <c:v>161316.75599999999</c:v>
                </c:pt>
                <c:pt idx="7">
                  <c:v>146910.69899999999</c:v>
                </c:pt>
                <c:pt idx="8">
                  <c:v>138702.834</c:v>
                </c:pt>
                <c:pt idx="9">
                  <c:v>130568.64599999998</c:v>
                </c:pt>
                <c:pt idx="10" formatCode="0.0%">
                  <c:v>-5.8644713777081359E-2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1C-43F8-8A6F-356FA1A56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660187280"/>
        <c:axId val="-660190544"/>
      </c:barChart>
      <c:lineChart>
        <c:grouping val="standard"/>
        <c:varyColors val="0"/>
        <c:ser>
          <c:idx val="1"/>
          <c:order val="2"/>
          <c:tx>
            <c:strRef>
              <c:f>Producción!$U$192</c:f>
              <c:strCache>
                <c:ptCount val="1"/>
                <c:pt idx="0">
                  <c:v>Promedio exportado de la Producción Nacional</c:v>
                </c:pt>
              </c:strCache>
            </c:strRef>
          </c:tx>
          <c:spPr>
            <a:ln w="25400" cap="flat" cmpd="sng" algn="ctr">
              <a:solidFill>
                <a:srgbClr val="FFFF00"/>
              </a:solidFill>
              <a:prstDash val="solid"/>
            </a:ln>
            <a:effectLst/>
          </c:spPr>
          <c:marker>
            <c:spPr>
              <a:solidFill>
                <a:srgbClr val="FFFF00"/>
              </a:solidFill>
              <a:ln w="25400" cap="flat" cmpd="sng" algn="ctr">
                <a:solidFill>
                  <a:srgbClr val="FFFF00"/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-2.6851586733476498E-3"/>
                  <c:y val="-3.357615269735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C-43F8-8A6F-356FA1A56D84}"/>
                </c:ext>
              </c:extLst>
            </c:dLbl>
            <c:dLbl>
              <c:idx val="1"/>
              <c:layout>
                <c:manualLayout>
                  <c:x val="-4.4516821760916805E-3"/>
                  <c:y val="-2.9030756788671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C-43F8-8A6F-356FA1A56D84}"/>
                </c:ext>
              </c:extLst>
            </c:dLbl>
            <c:dLbl>
              <c:idx val="2"/>
              <c:layout>
                <c:manualLayout>
                  <c:x val="-2.9868766404199474E-3"/>
                  <c:y val="-3.6293705252817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C-43F8-8A6F-356FA1A56D84}"/>
                </c:ext>
              </c:extLst>
            </c:dLbl>
            <c:dLbl>
              <c:idx val="3"/>
              <c:layout>
                <c:manualLayout>
                  <c:x val="-2.8863039847291817E-3"/>
                  <c:y val="-3.4668492525390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C-43F8-8A6F-356FA1A56D84}"/>
                </c:ext>
              </c:extLst>
            </c:dLbl>
            <c:dLbl>
              <c:idx val="4"/>
              <c:layout>
                <c:manualLayout>
                  <c:x val="-5.127055234014026E-2"/>
                  <c:y val="-3.4668531127055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C-43F8-8A6F-356FA1A56D84}"/>
                </c:ext>
              </c:extLst>
            </c:dLbl>
            <c:dLbl>
              <c:idx val="5"/>
              <c:layout>
                <c:manualLayout>
                  <c:x val="-5.127055234014026E-2"/>
                  <c:y val="-3.382663847780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C-43F8-8A6F-356FA1A56D8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Producción!$S$194:$AB$194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Producción!$S$195:$AB$195</c:f>
              <c:numCache>
                <c:formatCode>0%</c:formatCode>
                <c:ptCount val="10"/>
                <c:pt idx="0">
                  <c:v>0.16713771194107779</c:v>
                </c:pt>
                <c:pt idx="1">
                  <c:v>0.14053533721001732</c:v>
                </c:pt>
                <c:pt idx="2">
                  <c:v>0.11679518544010467</c:v>
                </c:pt>
                <c:pt idx="3">
                  <c:v>0.10480685836055678</c:v>
                </c:pt>
                <c:pt idx="4">
                  <c:v>0.1281556694357702</c:v>
                </c:pt>
                <c:pt idx="5">
                  <c:v>0.12170067532791153</c:v>
                </c:pt>
                <c:pt idx="6">
                  <c:v>0.11711855551844806</c:v>
                </c:pt>
                <c:pt idx="7">
                  <c:v>0.11458250548497471</c:v>
                </c:pt>
                <c:pt idx="8">
                  <c:v>0.1058610650237758</c:v>
                </c:pt>
                <c:pt idx="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1C-43F8-8A6F-356FA1A56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91632"/>
        <c:axId val="-660197616"/>
      </c:lineChart>
      <c:catAx>
        <c:axId val="-6601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es-CO"/>
          </a:p>
        </c:txPr>
        <c:crossAx val="-660190544"/>
        <c:crosses val="autoZero"/>
        <c:auto val="1"/>
        <c:lblAlgn val="ctr"/>
        <c:lblOffset val="100"/>
        <c:noMultiLvlLbl val="0"/>
      </c:catAx>
      <c:valAx>
        <c:axId val="-660190544"/>
        <c:scaling>
          <c:orientation val="minMax"/>
          <c:max val="140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-660187280"/>
        <c:crosses val="autoZero"/>
        <c:crossBetween val="between"/>
        <c:majorUnit val="50000"/>
      </c:valAx>
      <c:valAx>
        <c:axId val="-660197616"/>
        <c:scaling>
          <c:orientation val="minMax"/>
          <c:max val="0.23"/>
          <c:min val="0"/>
        </c:scaling>
        <c:delete val="0"/>
        <c:axPos val="r"/>
        <c:numFmt formatCode="0%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-660191632"/>
        <c:crosses val="max"/>
        <c:crossBetween val="between"/>
      </c:valAx>
      <c:catAx>
        <c:axId val="-66019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60197616"/>
        <c:crosses val="autoZero"/>
        <c:auto val="1"/>
        <c:lblAlgn val="ctr"/>
        <c:lblOffset val="100"/>
        <c:noMultiLvlLbl val="0"/>
      </c:catAx>
      <c:spPr>
        <a:solidFill>
          <a:schemeClr val="tx1">
            <a:lumMod val="65000"/>
            <a:lumOff val="35000"/>
          </a:schemeClr>
        </a:solidFill>
      </c:spPr>
    </c:plotArea>
    <c:legend>
      <c:legendPos val="b"/>
      <c:layout>
        <c:manualLayout>
          <c:xMode val="edge"/>
          <c:yMode val="edge"/>
          <c:x val="0.1406197804819852"/>
          <c:y val="0.87847886484069027"/>
          <c:w val="0.7518858267716535"/>
          <c:h val="5.4696042455017489E-2"/>
        </c:manualLayout>
      </c:layout>
      <c:overlay val="0"/>
      <c:txPr>
        <a:bodyPr/>
        <a:lstStyle/>
        <a:p>
          <a:pPr>
            <a:defRPr sz="1050" b="1">
              <a:solidFill>
                <a:schemeClr val="bg1"/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tx1">
            <a:lumMod val="65000"/>
            <a:lumOff val="35000"/>
            <a:shade val="30000"/>
            <a:satMod val="115000"/>
          </a:schemeClr>
        </a:gs>
        <a:gs pos="50000">
          <a:schemeClr val="tx1">
            <a:lumMod val="65000"/>
            <a:lumOff val="35000"/>
            <a:shade val="67500"/>
            <a:satMod val="115000"/>
          </a:schemeClr>
        </a:gs>
        <a:gs pos="100000">
          <a:schemeClr val="tx1">
            <a:lumMod val="65000"/>
            <a:lumOff val="35000"/>
            <a:shade val="100000"/>
            <a:satMod val="115000"/>
          </a:schemeClr>
        </a:gs>
      </a:gsLst>
      <a:lin ang="8100000" scaled="1"/>
      <a:tileRect/>
    </a:gradFill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bg1"/>
                </a:solidFill>
              </a:defRPr>
            </a:pPr>
            <a:r>
              <a:rPr lang="es-CO" sz="1200">
                <a:solidFill>
                  <a:schemeClr val="bg1"/>
                </a:solidFill>
              </a:rPr>
              <a:t>Indice de Participación de la Producción en el Consumo Aparente</a:t>
            </a:r>
          </a:p>
          <a:p>
            <a:pPr>
              <a:defRPr sz="1200">
                <a:solidFill>
                  <a:schemeClr val="bg1"/>
                </a:solidFill>
              </a:defRPr>
            </a:pPr>
            <a:r>
              <a:rPr lang="es-CO" sz="1200">
                <a:solidFill>
                  <a:schemeClr val="bg1"/>
                </a:solidFill>
              </a:rPr>
              <a:t>de Papeles y Cartones </a:t>
            </a:r>
          </a:p>
          <a:p>
            <a:pPr>
              <a:defRPr sz="1200">
                <a:solidFill>
                  <a:schemeClr val="bg1"/>
                </a:solidFill>
              </a:defRPr>
            </a:pPr>
            <a:r>
              <a:rPr lang="es-CO" sz="1200">
                <a:solidFill>
                  <a:schemeClr val="bg1"/>
                </a:solidFill>
              </a:rPr>
              <a:t>Total Año</a:t>
            </a:r>
          </a:p>
        </c:rich>
      </c:tx>
      <c:layout>
        <c:manualLayout>
          <c:xMode val="edge"/>
          <c:yMode val="edge"/>
          <c:x val="0.21445477176177721"/>
          <c:y val="2.513225809599078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1568579700733282E-2"/>
          <c:y val="0.18196902127139877"/>
          <c:w val="0.88610723272992953"/>
          <c:h val="0.660189093463688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'Papeles y Cartones'!$M$2:$U$2</c:f>
              <c:strCache>
                <c:ptCount val="9"/>
                <c:pt idx="0">
                  <c:v>Consumo Aparente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shade val="30000"/>
                    <a:satMod val="115000"/>
                  </a:schemeClr>
                </a:gs>
                <a:gs pos="50000">
                  <a:schemeClr val="accent2">
                    <a:shade val="67500"/>
                    <a:satMod val="115000"/>
                  </a:schemeClr>
                </a:gs>
                <a:gs pos="100000">
                  <a:schemeClr val="accent2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5.452292441140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D-40CB-85B4-FF41C4ED5E48}"/>
                </c:ext>
              </c:extLst>
            </c:dLbl>
            <c:dLbl>
              <c:idx val="1"/>
              <c:layout>
                <c:manualLayout>
                  <c:x val="1.718213058419244E-3"/>
                  <c:y val="6.1957868649318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8D-40CB-85B4-FF41C4ED5E48}"/>
                </c:ext>
              </c:extLst>
            </c:dLbl>
            <c:dLbl>
              <c:idx val="2"/>
              <c:layout>
                <c:manualLayout>
                  <c:x val="1.718213058419244E-3"/>
                  <c:y val="0.11152416356877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D-40CB-85B4-FF41C4ED5E48}"/>
                </c:ext>
              </c:extLst>
            </c:dLbl>
            <c:dLbl>
              <c:idx val="3"/>
              <c:layout>
                <c:manualLayout>
                  <c:x val="0"/>
                  <c:y val="8.17843866171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D-40CB-85B4-FF41C4ED5E48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Producción!$B$196:$K$196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'Papeles y Cartones'!$R$4:$AA$4</c:f>
              <c:numCache>
                <c:formatCode>#,##0</c:formatCode>
                <c:ptCount val="10"/>
                <c:pt idx="0">
                  <c:v>1537053.0249999999</c:v>
                </c:pt>
                <c:pt idx="1">
                  <c:v>1632512.8870000003</c:v>
                </c:pt>
                <c:pt idx="2">
                  <c:v>1678522.0819999999</c:v>
                </c:pt>
                <c:pt idx="3">
                  <c:v>1670030.7690000001</c:v>
                </c:pt>
                <c:pt idx="4">
                  <c:v>1698639.3870000001</c:v>
                </c:pt>
                <c:pt idx="5">
                  <c:v>1775375</c:v>
                </c:pt>
                <c:pt idx="6">
                  <c:v>1766406.4169999999</c:v>
                </c:pt>
                <c:pt idx="7">
                  <c:v>1607587.504</c:v>
                </c:pt>
                <c:pt idx="8">
                  <c:v>1722499.3170189001</c:v>
                </c:pt>
                <c:pt idx="9">
                  <c:v>1881422.8109700002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8D-40CB-85B4-FF41C4ED5E48}"/>
            </c:ext>
          </c:extLst>
        </c:ser>
        <c:ser>
          <c:idx val="0"/>
          <c:order val="1"/>
          <c:tx>
            <c:strRef>
              <c:f>Producción!$B$1</c:f>
              <c:strCache>
                <c:ptCount val="1"/>
                <c:pt idx="0">
                  <c:v>Producción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4364261168385196E-3"/>
                  <c:y val="6.691449814126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D-40CB-85B4-FF41C4ED5E48}"/>
                </c:ext>
              </c:extLst>
            </c:dLbl>
            <c:dLbl>
              <c:idx val="1"/>
              <c:layout>
                <c:manualLayout>
                  <c:x val="0"/>
                  <c:y val="6.6914498141263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D-40CB-85B4-FF41C4ED5E48}"/>
                </c:ext>
              </c:extLst>
            </c:dLbl>
            <c:dLbl>
              <c:idx val="2"/>
              <c:layout>
                <c:manualLayout>
                  <c:x val="1.718213058419244E-3"/>
                  <c:y val="0.123915737298636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D-40CB-85B4-FF41C4ED5E48}"/>
                </c:ext>
              </c:extLst>
            </c:dLbl>
            <c:dLbl>
              <c:idx val="3"/>
              <c:layout>
                <c:manualLayout>
                  <c:x val="-1.260008353783422E-16"/>
                  <c:y val="8.178438661710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D-40CB-85B4-FF41C4ED5E48}"/>
                </c:ext>
              </c:extLst>
            </c:dLbl>
            <c:dLbl>
              <c:idx val="4"/>
              <c:layout>
                <c:manualLayout>
                  <c:x val="3.0686612965093976E-3"/>
                  <c:y val="2.6058631921824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7-4C7D-8E1F-A13ABF6581D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Producción!$B$196:$K$196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Producción!$G$3:$P$3</c:f>
              <c:numCache>
                <c:formatCode>#,##0</c:formatCode>
                <c:ptCount val="10"/>
                <c:pt idx="0">
                  <c:v>1160582</c:v>
                </c:pt>
                <c:pt idx="1">
                  <c:v>1203434</c:v>
                </c:pt>
                <c:pt idx="2">
                  <c:v>1287262</c:v>
                </c:pt>
                <c:pt idx="3">
                  <c:v>1279227</c:v>
                </c:pt>
                <c:pt idx="4">
                  <c:v>1300782</c:v>
                </c:pt>
                <c:pt idx="5">
                  <c:v>1348382</c:v>
                </c:pt>
                <c:pt idx="6">
                  <c:v>1377380</c:v>
                </c:pt>
                <c:pt idx="7">
                  <c:v>1282139</c:v>
                </c:pt>
                <c:pt idx="8">
                  <c:v>1310234.6360189</c:v>
                </c:pt>
                <c:pt idx="9">
                  <c:v>1316610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8D-40CB-85B4-FF41C4ED5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9"/>
        <c:axId val="-660182384"/>
        <c:axId val="-660186192"/>
      </c:barChart>
      <c:lineChart>
        <c:grouping val="standard"/>
        <c:varyColors val="0"/>
        <c:ser>
          <c:idx val="2"/>
          <c:order val="2"/>
          <c:tx>
            <c:strRef>
              <c:f>Producción!$B$194</c:f>
              <c:strCache>
                <c:ptCount val="1"/>
                <c:pt idx="0">
                  <c:v>Participación de la Producción Nacional  en el Consumo Aparente</c:v>
                </c:pt>
              </c:strCache>
            </c:strRef>
          </c:tx>
          <c:spPr>
            <a:ln w="25400" cap="flat" cmpd="sng" algn="ctr">
              <a:solidFill>
                <a:srgbClr val="FFFF00"/>
              </a:solidFill>
              <a:prstDash val="solid"/>
            </a:ln>
            <a:effectLst/>
          </c:spPr>
          <c:marker>
            <c:spPr>
              <a:solidFill>
                <a:srgbClr val="FFFF00"/>
              </a:solidFill>
              <a:ln w="25400" cap="flat" cmpd="sng" algn="ctr">
                <a:solidFill>
                  <a:srgbClr val="FFFF00"/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-6.8728522336769758E-3"/>
                  <c:y val="-2.2304832713754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D-40CB-85B4-FF41C4ED5E48}"/>
                </c:ext>
              </c:extLst>
            </c:dLbl>
            <c:dLbl>
              <c:idx val="1"/>
              <c:layout>
                <c:manualLayout>
                  <c:x val="-2.9703916469589777E-2"/>
                  <c:y val="-3.2290817068061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D-40CB-85B4-FF41C4ED5E48}"/>
                </c:ext>
              </c:extLst>
            </c:dLbl>
            <c:dLbl>
              <c:idx val="2"/>
              <c:layout>
                <c:manualLayout>
                  <c:x val="-7.7922250512703151E-3"/>
                  <c:y val="-1.3384458864466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D-40CB-85B4-FF41C4ED5E48}"/>
                </c:ext>
              </c:extLst>
            </c:dLbl>
            <c:dLbl>
              <c:idx val="3"/>
              <c:layout>
                <c:manualLayout>
                  <c:x val="-3.1044099924793692E-2"/>
                  <c:y val="2.305351081929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D-40CB-85B4-FF41C4ED5E48}"/>
                </c:ext>
              </c:extLst>
            </c:dLbl>
            <c:dLbl>
              <c:idx val="4"/>
              <c:layout>
                <c:manualLayout>
                  <c:x val="-2.8735475959636231E-2"/>
                  <c:y val="-1.9131891901134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D-40CB-85B4-FF41C4ED5E48}"/>
                </c:ext>
              </c:extLst>
            </c:dLbl>
            <c:dLbl>
              <c:idx val="5"/>
              <c:layout>
                <c:manualLayout>
                  <c:x val="-2.7131919212054878E-2"/>
                  <c:y val="3.500491591645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D-40CB-85B4-FF41C4ED5E48}"/>
                </c:ext>
              </c:extLst>
            </c:dLbl>
            <c:dLbl>
              <c:idx val="7"/>
              <c:layout>
                <c:manualLayout>
                  <c:x val="-2.6083621020329992E-2"/>
                  <c:y val="-2.3887079261672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7-4C7D-8E1F-A13ABF6581DD}"/>
                </c:ext>
              </c:extLst>
            </c:dLbl>
            <c:dLbl>
              <c:idx val="8"/>
              <c:layout>
                <c:manualLayout>
                  <c:x val="-3.6823935558112773E-2"/>
                  <c:y val="2.6058631921824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7-4C7D-8E1F-A13ABF6581DD}"/>
                </c:ext>
              </c:extLst>
            </c:dLbl>
            <c:numFmt formatCode="0%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Producción!$B$197:$K$197</c:f>
              <c:numCache>
                <c:formatCode>0%</c:formatCode>
                <c:ptCount val="10"/>
                <c:pt idx="0">
                  <c:v>0.75506959169479537</c:v>
                </c:pt>
                <c:pt idx="1">
                  <c:v>0.73716661570218878</c:v>
                </c:pt>
                <c:pt idx="2">
                  <c:v>0.76690203471508456</c:v>
                </c:pt>
                <c:pt idx="3">
                  <c:v>0.76599007859357582</c:v>
                </c:pt>
                <c:pt idx="4">
                  <c:v>0.76577878150896772</c:v>
                </c:pt>
                <c:pt idx="5">
                  <c:v>0.75949137506160669</c:v>
                </c:pt>
                <c:pt idx="6">
                  <c:v>0.7797639245102449</c:v>
                </c:pt>
                <c:pt idx="7">
                  <c:v>0.79755471898716623</c:v>
                </c:pt>
                <c:pt idx="8">
                  <c:v>0.76065901627554811</c:v>
                </c:pt>
                <c:pt idx="9">
                  <c:v>0.69979485330104974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8D-40CB-85B4-FF41C4ED5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94896"/>
        <c:axId val="-660183472"/>
      </c:lineChart>
      <c:catAx>
        <c:axId val="-66018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es-CO"/>
          </a:p>
        </c:txPr>
        <c:crossAx val="-660186192"/>
        <c:crosses val="autoZero"/>
        <c:auto val="1"/>
        <c:lblAlgn val="ctr"/>
        <c:lblOffset val="100"/>
        <c:noMultiLvlLbl val="0"/>
      </c:catAx>
      <c:valAx>
        <c:axId val="-66018619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-660182384"/>
        <c:crosses val="autoZero"/>
        <c:crossBetween val="between"/>
      </c:valAx>
      <c:valAx>
        <c:axId val="-66018347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-660194896"/>
        <c:crosses val="max"/>
        <c:crossBetween val="between"/>
      </c:valAx>
      <c:catAx>
        <c:axId val="-66019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60183472"/>
        <c:crosses val="autoZero"/>
        <c:auto val="1"/>
        <c:lblAlgn val="ctr"/>
        <c:lblOffset val="100"/>
        <c:noMultiLvlLbl val="0"/>
      </c:catAx>
      <c:spPr>
        <a:solidFill>
          <a:schemeClr val="tx1">
            <a:lumMod val="65000"/>
            <a:lumOff val="35000"/>
          </a:schemeClr>
        </a:solidFill>
      </c:spPr>
    </c:plotArea>
    <c:legend>
      <c:legendPos val="b"/>
      <c:layout>
        <c:manualLayout>
          <c:xMode val="edge"/>
          <c:yMode val="edge"/>
          <c:x val="7.0618556701030927E-2"/>
          <c:y val="0.92107773987534947"/>
          <c:w val="0.90000000000000013"/>
          <c:h val="6.6530730889909115E-2"/>
        </c:manualLayout>
      </c:layout>
      <c:overlay val="0"/>
      <c:txPr>
        <a:bodyPr/>
        <a:lstStyle/>
        <a:p>
          <a:pPr>
            <a:defRPr sz="1050" b="1">
              <a:solidFill>
                <a:schemeClr val="bg1"/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tx1">
            <a:lumMod val="65000"/>
            <a:lumOff val="35000"/>
            <a:shade val="30000"/>
            <a:satMod val="115000"/>
          </a:schemeClr>
        </a:gs>
        <a:gs pos="50000">
          <a:schemeClr val="tx1">
            <a:lumMod val="65000"/>
            <a:lumOff val="35000"/>
            <a:shade val="67500"/>
            <a:satMod val="115000"/>
          </a:schemeClr>
        </a:gs>
        <a:gs pos="100000">
          <a:schemeClr val="tx1">
            <a:lumMod val="65000"/>
            <a:lumOff val="35000"/>
            <a:shade val="100000"/>
            <a:satMod val="115000"/>
          </a:schemeClr>
        </a:gs>
      </a:gsLst>
      <a:lin ang="18900000" scaled="1"/>
      <a:tileRect/>
    </a:gradFill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400">
                <a:solidFill>
                  <a:schemeClr val="tx1"/>
                </a:solidFill>
              </a:rPr>
              <a:t>IMPORTACIONES DE PAPELES</a:t>
            </a:r>
            <a:r>
              <a:rPr lang="es-CO" sz="1400" baseline="0">
                <a:solidFill>
                  <a:schemeClr val="tx1"/>
                </a:solidFill>
              </a:rPr>
              <a:t>  Y CARTONES</a:t>
            </a:r>
            <a:endParaRPr lang="es-CO" sz="1400">
              <a:solidFill>
                <a:schemeClr val="tx1"/>
              </a:solidFill>
            </a:endParaRPr>
          </a:p>
          <a:p>
            <a:pPr>
              <a:defRPr sz="1400">
                <a:solidFill>
                  <a:schemeClr val="tx1"/>
                </a:solidFill>
              </a:defRPr>
            </a:pPr>
            <a:r>
              <a:rPr lang="es-CO" sz="1400">
                <a:solidFill>
                  <a:schemeClr val="tx1"/>
                </a:solidFill>
              </a:rPr>
              <a:t>TOTAL</a:t>
            </a:r>
            <a:r>
              <a:rPr lang="es-CO" sz="1400" baseline="0">
                <a:solidFill>
                  <a:schemeClr val="tx1"/>
                </a:solidFill>
              </a:rPr>
              <a:t> AÑO </a:t>
            </a:r>
          </a:p>
          <a:p>
            <a:pPr>
              <a:defRPr sz="1400">
                <a:solidFill>
                  <a:schemeClr val="tx1"/>
                </a:solidFill>
              </a:defRPr>
            </a:pPr>
            <a:r>
              <a:rPr lang="es-CO" sz="1400">
                <a:solidFill>
                  <a:schemeClr val="tx1"/>
                </a:solidFill>
              </a:rPr>
              <a:t>(TONELADAS)</a:t>
            </a:r>
          </a:p>
        </c:rich>
      </c:tx>
      <c:layout>
        <c:manualLayout>
          <c:xMode val="edge"/>
          <c:yMode val="edge"/>
          <c:x val="0.17161160147084051"/>
          <c:y val="1.100140990656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1.4283829253810115E-2"/>
          <c:y val="0.19430981217115625"/>
          <c:w val="0.97136403841726304"/>
          <c:h val="0.578483809951598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Importaciones!$K$7</c:f>
              <c:strCache>
                <c:ptCount val="1"/>
                <c:pt idx="0">
                  <c:v>Imprenta y escritura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65000"/>
                    <a:shade val="51000"/>
                    <a:satMod val="130000"/>
                  </a:schemeClr>
                </a:gs>
                <a:gs pos="80000">
                  <a:schemeClr val="accent1">
                    <a:shade val="65000"/>
                    <a:shade val="93000"/>
                    <a:satMod val="130000"/>
                  </a:schemeClr>
                </a:gs>
                <a:gs pos="100000">
                  <a:schemeClr val="accent1">
                    <a:shade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3.476749715358227E-3"/>
                  <c:y val="4.9689447474211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9-439A-A152-07C9B215F9E8}"/>
                </c:ext>
              </c:extLst>
            </c:dLbl>
            <c:dLbl>
              <c:idx val="4"/>
              <c:layout>
                <c:manualLayout>
                  <c:x val="-2.0774315391879131E-2"/>
                  <c:y val="1.8993352326685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9-439A-A152-07C9B215F9E8}"/>
                </c:ext>
              </c:extLst>
            </c:dLbl>
            <c:dLbl>
              <c:idx val="8"/>
              <c:layout>
                <c:manualLayout>
                  <c:x val="-1.9769361599058046E-3"/>
                  <c:y val="-9.1890656775083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6-46E3-ADC2-4CE82265EC7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Importaciones!$Q$7:$Z$7</c:f>
              <c:numCache>
                <c:formatCode>#,##0</c:formatCode>
                <c:ptCount val="10"/>
                <c:pt idx="0">
                  <c:v>215385.29500000001</c:v>
                </c:pt>
                <c:pt idx="1">
                  <c:v>255290.38800000001</c:v>
                </c:pt>
                <c:pt idx="2">
                  <c:v>207450.99100000004</c:v>
                </c:pt>
                <c:pt idx="3">
                  <c:v>199540.90899999999</c:v>
                </c:pt>
                <c:pt idx="4">
                  <c:v>203898.33100000001</c:v>
                </c:pt>
                <c:pt idx="5">
                  <c:v>197527</c:v>
                </c:pt>
                <c:pt idx="6">
                  <c:v>160245.84299999999</c:v>
                </c:pt>
                <c:pt idx="7">
                  <c:v>112572.973</c:v>
                </c:pt>
                <c:pt idx="8">
                  <c:v>123512.47700000001</c:v>
                </c:pt>
                <c:pt idx="9">
                  <c:v>194005.16202999998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89-439A-A152-07C9B215F9E8}"/>
            </c:ext>
          </c:extLst>
        </c:ser>
        <c:ser>
          <c:idx val="3"/>
          <c:order val="2"/>
          <c:tx>
            <c:strRef>
              <c:f>Importaciones!$K$22</c:f>
              <c:strCache>
                <c:ptCount val="1"/>
                <c:pt idx="0">
                  <c:v>Liner y corrugado medio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2.0860498292149348E-2"/>
                  <c:y val="4.9689447474211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9-439A-A152-07C9B215F9E8}"/>
                </c:ext>
              </c:extLst>
            </c:dLbl>
            <c:dLbl>
              <c:idx val="1"/>
              <c:layout>
                <c:manualLayout>
                  <c:x val="2.8507680337035345E-2"/>
                  <c:y val="7.4776977664115494E-5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8048820384704E-2"/>
                      <c:h val="2.889846034202989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4089-439A-A152-07C9B215F9E8}"/>
                </c:ext>
              </c:extLst>
            </c:dLbl>
            <c:dLbl>
              <c:idx val="2"/>
              <c:layout>
                <c:manualLayout>
                  <c:x val="2.7310417642553889E-2"/>
                  <c:y val="7.16737330910559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9-439A-A152-07C9B215F9E8}"/>
                </c:ext>
              </c:extLst>
            </c:dLbl>
            <c:dLbl>
              <c:idx val="3"/>
              <c:layout>
                <c:manualLayout>
                  <c:x val="1.974496813960578E-2"/>
                  <c:y val="1.2080220741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9-439A-A152-07C9B215F9E8}"/>
                </c:ext>
              </c:extLst>
            </c:dLbl>
            <c:dLbl>
              <c:idx val="7"/>
              <c:layout>
                <c:manualLayout>
                  <c:x val="2.5700170078775456E-2"/>
                  <c:y val="-3.36928515948339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A6-46E3-ADC2-4CE82265EC7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Importaciones!$Q$22:$Z$22</c:f>
              <c:numCache>
                <c:formatCode>#,##0</c:formatCode>
                <c:ptCount val="10"/>
                <c:pt idx="0">
                  <c:v>208999.823</c:v>
                </c:pt>
                <c:pt idx="1">
                  <c:v>187182.65100000001</c:v>
                </c:pt>
                <c:pt idx="2">
                  <c:v>194558.481</c:v>
                </c:pt>
                <c:pt idx="3">
                  <c:v>191999.726</c:v>
                </c:pt>
                <c:pt idx="4">
                  <c:v>218291.71799999999</c:v>
                </c:pt>
                <c:pt idx="5">
                  <c:v>229090</c:v>
                </c:pt>
                <c:pt idx="6">
                  <c:v>227650.196</c:v>
                </c:pt>
                <c:pt idx="7">
                  <c:v>225460.962</c:v>
                </c:pt>
                <c:pt idx="8">
                  <c:v>256791.72700000001</c:v>
                </c:pt>
                <c:pt idx="9">
                  <c:v>257911.83480000001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89-439A-A152-07C9B215F9E8}"/>
            </c:ext>
          </c:extLst>
        </c:ser>
        <c:ser>
          <c:idx val="6"/>
          <c:order val="3"/>
          <c:tx>
            <c:strRef>
              <c:f>Importaciones!$K$36</c:f>
              <c:strCache>
                <c:ptCount val="1"/>
                <c:pt idx="0">
                  <c:v>Otros papeles y cartones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48000"/>
                    <a:shade val="51000"/>
                    <a:satMod val="130000"/>
                  </a:schemeClr>
                </a:gs>
                <a:gs pos="80000">
                  <a:schemeClr val="accent1">
                    <a:tint val="48000"/>
                    <a:shade val="93000"/>
                    <a:satMod val="130000"/>
                  </a:schemeClr>
                </a:gs>
                <a:gs pos="100000">
                  <a:schemeClr val="accent1">
                    <a:tint val="4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2.0287301197831856E-2"/>
                  <c:y val="1.8993352326684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9-439A-A152-07C9B215F9E8}"/>
                </c:ext>
              </c:extLst>
            </c:dLbl>
            <c:dLbl>
              <c:idx val="1"/>
              <c:layout>
                <c:manualLayout>
                  <c:x val="2.0356895897927774E-2"/>
                  <c:y val="1.8993352326685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9-439A-A152-07C9B215F9E8}"/>
                </c:ext>
              </c:extLst>
            </c:dLbl>
            <c:dLbl>
              <c:idx val="2"/>
              <c:layout>
                <c:manualLayout>
                  <c:x val="1.4691173518324373E-2"/>
                  <c:y val="5.6980056980056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9-439A-A152-07C9B215F9E8}"/>
                </c:ext>
              </c:extLst>
            </c:dLbl>
            <c:dLbl>
              <c:idx val="3"/>
              <c:layout>
                <c:manualLayout>
                  <c:x val="4.693612115733594E-2"/>
                  <c:y val="3.1469983400333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9-439A-A152-07C9B215F9E8}"/>
                </c:ext>
              </c:extLst>
            </c:dLbl>
            <c:dLbl>
              <c:idx val="4"/>
              <c:layout>
                <c:manualLayout>
                  <c:x val="2.26628895184134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9-439A-A152-07C9B215F9E8}"/>
                </c:ext>
              </c:extLst>
            </c:dLbl>
            <c:dLbl>
              <c:idx val="8"/>
              <c:layout>
                <c:manualLayout>
                  <c:x val="2.57001700787753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6-46E3-ADC2-4CE82265EC7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Importaciones!$Q$36:$Z$36</c:f>
              <c:numCache>
                <c:formatCode>#,##0</c:formatCode>
                <c:ptCount val="10"/>
                <c:pt idx="0">
                  <c:v>82548.986999999994</c:v>
                </c:pt>
                <c:pt idx="1">
                  <c:v>91506.599000000002</c:v>
                </c:pt>
                <c:pt idx="2">
                  <c:v>88659.994999999995</c:v>
                </c:pt>
                <c:pt idx="3">
                  <c:v>92553.64</c:v>
                </c:pt>
                <c:pt idx="4">
                  <c:v>100249.65700000001</c:v>
                </c:pt>
                <c:pt idx="5">
                  <c:v>110585</c:v>
                </c:pt>
                <c:pt idx="6">
                  <c:v>109061.05200000001</c:v>
                </c:pt>
                <c:pt idx="7">
                  <c:v>91022.565999999992</c:v>
                </c:pt>
                <c:pt idx="8">
                  <c:v>117098</c:v>
                </c:pt>
                <c:pt idx="9">
                  <c:v>147440.51487000001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89-439A-A152-07C9B215F9E8}"/>
            </c:ext>
          </c:extLst>
        </c:ser>
        <c:ser>
          <c:idx val="5"/>
          <c:order val="4"/>
          <c:tx>
            <c:strRef>
              <c:f>Importaciones!$K$32</c:f>
              <c:strCache>
                <c:ptCount val="1"/>
                <c:pt idx="0">
                  <c:v>Cartulinas para plegadizas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1.091402526525544E-2"/>
                  <c:y val="5.6980056980056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9-439A-A152-07C9B215F9E8}"/>
                </c:ext>
              </c:extLst>
            </c:dLbl>
            <c:dLbl>
              <c:idx val="1"/>
              <c:layout>
                <c:manualLayout>
                  <c:x val="1.8398727071297322E-2"/>
                  <c:y val="7.4477869753459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9-439A-A152-07C9B215F9E8}"/>
                </c:ext>
              </c:extLst>
            </c:dLbl>
            <c:dLbl>
              <c:idx val="2"/>
              <c:layout>
                <c:manualLayout>
                  <c:x val="1.4552069122328331E-2"/>
                  <c:y val="-3.499562554680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9-439A-A152-07C9B215F9E8}"/>
                </c:ext>
              </c:extLst>
            </c:dLbl>
            <c:dLbl>
              <c:idx val="3"/>
              <c:layout>
                <c:manualLayout>
                  <c:x val="1.462157881822832E-2"/>
                  <c:y val="7.89644884133059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89-439A-A152-07C9B215F9E8}"/>
                </c:ext>
              </c:extLst>
            </c:dLbl>
            <c:dLbl>
              <c:idx val="4"/>
              <c:layout>
                <c:manualLayout>
                  <c:x val="-5.66572237960353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89-439A-A152-07C9B215F9E8}"/>
                </c:ext>
              </c:extLst>
            </c:dLbl>
            <c:dLbl>
              <c:idx val="8"/>
              <c:layout>
                <c:manualLayout>
                  <c:x val="1.77924254391522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6-46E3-ADC2-4CE82265E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Importaciones!$Q$32:$Z$32</c:f>
              <c:numCache>
                <c:formatCode>#,##0</c:formatCode>
                <c:ptCount val="10"/>
                <c:pt idx="0">
                  <c:v>56031.612999999998</c:v>
                </c:pt>
                <c:pt idx="1">
                  <c:v>55933.193999999996</c:v>
                </c:pt>
                <c:pt idx="2">
                  <c:v>42587.054000000004</c:v>
                </c:pt>
                <c:pt idx="3">
                  <c:v>36144.692000000003</c:v>
                </c:pt>
                <c:pt idx="4">
                  <c:v>34810.784999999996</c:v>
                </c:pt>
                <c:pt idx="5">
                  <c:v>44000</c:v>
                </c:pt>
                <c:pt idx="6">
                  <c:v>35029.049000000006</c:v>
                </c:pt>
                <c:pt idx="7">
                  <c:v>34951.145000000004</c:v>
                </c:pt>
                <c:pt idx="8">
                  <c:v>42400.140999999996</c:v>
                </c:pt>
                <c:pt idx="9">
                  <c:v>76413.627819999994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089-439A-A152-07C9B215F9E8}"/>
            </c:ext>
          </c:extLst>
        </c:ser>
        <c:ser>
          <c:idx val="2"/>
          <c:order val="5"/>
          <c:tx>
            <c:strRef>
              <c:f>Importaciones!$K$17</c:f>
              <c:strCache>
                <c:ptCount val="1"/>
                <c:pt idx="0">
                  <c:v>Papeles suaves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82000"/>
                    <a:shade val="51000"/>
                    <a:satMod val="130000"/>
                  </a:schemeClr>
                </a:gs>
                <a:gs pos="80000">
                  <a:schemeClr val="accent1">
                    <a:shade val="82000"/>
                    <a:shade val="93000"/>
                    <a:satMod val="130000"/>
                  </a:schemeClr>
                </a:gs>
                <a:gs pos="100000">
                  <a:schemeClr val="accent1">
                    <a:shade val="82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9.0949959854186163E-3"/>
                  <c:y val="-2.1965774131029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89-439A-A152-07C9B215F9E8}"/>
                </c:ext>
              </c:extLst>
            </c:dLbl>
            <c:dLbl>
              <c:idx val="1"/>
              <c:layout>
                <c:manualLayout>
                  <c:x val="5.9308084797174134E-3"/>
                  <c:y val="-2.2053757626020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1D-4D01-AE53-4EE36241B683}"/>
                </c:ext>
              </c:extLst>
            </c:dLbl>
            <c:dLbl>
              <c:idx val="2"/>
              <c:layout>
                <c:manualLayout>
                  <c:x val="-7.5542965061379348E-3"/>
                  <c:y val="-3.79867046533713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89-439A-A152-07C9B215F9E8}"/>
                </c:ext>
              </c:extLst>
            </c:dLbl>
            <c:dLbl>
              <c:idx val="3"/>
              <c:layout>
                <c:manualLayout>
                  <c:x val="-5.7594221244373902E-3"/>
                  <c:y val="-2.14940205230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89-439A-A152-07C9B215F9E8}"/>
                </c:ext>
              </c:extLst>
            </c:dLbl>
            <c:dLbl>
              <c:idx val="4"/>
              <c:layout>
                <c:manualLayout>
                  <c:x val="-1.1331424474345273E-2"/>
                  <c:y val="-1.6355813357486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89-439A-A152-07C9B215F9E8}"/>
                </c:ext>
              </c:extLst>
            </c:dLbl>
            <c:dLbl>
              <c:idx val="5"/>
              <c:layout>
                <c:manualLayout>
                  <c:x val="0"/>
                  <c:y val="-2.5729383897023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D-4D01-AE53-4EE36241B683}"/>
                </c:ext>
              </c:extLst>
            </c:dLbl>
            <c:dLbl>
              <c:idx val="7"/>
              <c:layout>
                <c:manualLayout>
                  <c:x val="-1.9769361599058046E-3"/>
                  <c:y val="-1.6540318219515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2-4728-B25F-D87641352707}"/>
                </c:ext>
              </c:extLst>
            </c:dLbl>
            <c:dLbl>
              <c:idx val="8"/>
              <c:layout>
                <c:manualLayout>
                  <c:x val="-7.9077446396233625E-3"/>
                  <c:y val="-9.1890656775083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6-46E3-ADC2-4CE82265EC7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Importaciones!$Q$17:$Z$17</c:f>
              <c:numCache>
                <c:formatCode>#,##0</c:formatCode>
                <c:ptCount val="10"/>
                <c:pt idx="0">
                  <c:v>6315.08</c:v>
                </c:pt>
                <c:pt idx="1">
                  <c:v>6704.4690000000001</c:v>
                </c:pt>
                <c:pt idx="2">
                  <c:v>6436.85</c:v>
                </c:pt>
                <c:pt idx="3">
                  <c:v>2977.63</c:v>
                </c:pt>
                <c:pt idx="4">
                  <c:v>5437.9960000000001</c:v>
                </c:pt>
                <c:pt idx="5">
                  <c:v>7709</c:v>
                </c:pt>
                <c:pt idx="6">
                  <c:v>15780.129000000001</c:v>
                </c:pt>
                <c:pt idx="7">
                  <c:v>6436.0840000000007</c:v>
                </c:pt>
                <c:pt idx="8">
                  <c:v>8328.0439999999999</c:v>
                </c:pt>
                <c:pt idx="9">
                  <c:v>15847.799490000009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089-439A-A152-07C9B215F9E8}"/>
            </c:ext>
          </c:extLst>
        </c:ser>
        <c:ser>
          <c:idx val="4"/>
          <c:order val="6"/>
          <c:tx>
            <c:strRef>
              <c:f>Importaciones!$K$30</c:f>
              <c:strCache>
                <c:ptCount val="1"/>
                <c:pt idx="0">
                  <c:v>Papel para sacos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83000"/>
                    <a:shade val="51000"/>
                    <a:satMod val="130000"/>
                  </a:schemeClr>
                </a:gs>
                <a:gs pos="80000">
                  <a:schemeClr val="accent1">
                    <a:tint val="83000"/>
                    <a:shade val="93000"/>
                    <a:satMod val="130000"/>
                  </a:schemeClr>
                </a:gs>
                <a:gs pos="100000">
                  <a:schemeClr val="accent1">
                    <a:tint val="8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5.2151245730373405E-3"/>
                  <c:y val="6.62525966322813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89-439A-A152-07C9B215F9E8}"/>
                </c:ext>
              </c:extLst>
            </c:dLbl>
            <c:dLbl>
              <c:idx val="1"/>
              <c:layout>
                <c:manualLayout>
                  <c:x val="8.9337673172844544E-3"/>
                  <c:y val="3.31259773630658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89-439A-A152-07C9B215F9E8}"/>
                </c:ext>
              </c:extLst>
            </c:dLbl>
            <c:dLbl>
              <c:idx val="2"/>
              <c:layout>
                <c:manualLayout>
                  <c:x val="1.1111656368732944E-2"/>
                  <c:y val="5.36150929851717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89-439A-A152-07C9B215F9E8}"/>
                </c:ext>
              </c:extLst>
            </c:dLbl>
            <c:dLbl>
              <c:idx val="3"/>
              <c:layout>
                <c:manualLayout>
                  <c:x val="9.5346226197644598E-3"/>
                  <c:y val="4.72590498837217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89-439A-A152-07C9B215F9E8}"/>
                </c:ext>
              </c:extLst>
            </c:dLbl>
            <c:dLbl>
              <c:idx val="4"/>
              <c:layout>
                <c:manualLayout>
                  <c:x val="7.5542965061378663E-3"/>
                  <c:y val="5.6980056980056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89-439A-A152-07C9B215F9E8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Importaciones!$Q$30:$Z$30</c:f>
              <c:numCache>
                <c:formatCode>#,##0</c:formatCode>
                <c:ptCount val="10"/>
                <c:pt idx="0">
                  <c:v>1123.5409999999999</c:v>
                </c:pt>
                <c:pt idx="1">
                  <c:v>1540.671</c:v>
                </c:pt>
                <c:pt idx="2">
                  <c:v>1870.299</c:v>
                </c:pt>
                <c:pt idx="3">
                  <c:v>1473.5160000000001</c:v>
                </c:pt>
                <c:pt idx="4">
                  <c:v>1730.4190000000001</c:v>
                </c:pt>
                <c:pt idx="5">
                  <c:v>2145</c:v>
                </c:pt>
                <c:pt idx="6">
                  <c:v>2558.087</c:v>
                </c:pt>
                <c:pt idx="7">
                  <c:v>1897.077</c:v>
                </c:pt>
                <c:pt idx="8">
                  <c:v>2813.9389999999999</c:v>
                </c:pt>
                <c:pt idx="9">
                  <c:v>3697.6363200000001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089-439A-A152-07C9B215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-660188368"/>
        <c:axId val="-660194352"/>
      </c:barChart>
      <c:lineChart>
        <c:grouping val="stacked"/>
        <c:varyColors val="0"/>
        <c:ser>
          <c:idx val="0"/>
          <c:order val="0"/>
          <c:tx>
            <c:strRef>
              <c:f>Importaciones!$K$5</c:f>
              <c:strCache>
                <c:ptCount val="1"/>
                <c:pt idx="0">
                  <c:v>TOTAL PAPEL Y CARTON</c:v>
                </c:pt>
              </c:strCache>
            </c:strRef>
          </c:tx>
          <c:spPr>
            <a:ln w="34925" cap="rnd">
              <a:solidFill>
                <a:schemeClr val="accent1">
                  <a:shade val="47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47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47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47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shade val="47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2.7813997722865816E-2"/>
                  <c:y val="2.1532093905491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89-439A-A152-07C9B215F9E8}"/>
                </c:ext>
              </c:extLst>
            </c:dLbl>
            <c:dLbl>
              <c:idx val="1"/>
              <c:layout>
                <c:manualLayout>
                  <c:x val="-1.4648729240040088E-3"/>
                  <c:y val="4.039154996053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89-439A-A152-07C9B215F9E8}"/>
                </c:ext>
              </c:extLst>
            </c:dLbl>
            <c:dLbl>
              <c:idx val="2"/>
              <c:layout>
                <c:manualLayout>
                  <c:x val="-1.4472586649773861E-2"/>
                  <c:y val="-1.1987677017026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89-439A-A152-07C9B215F9E8}"/>
                </c:ext>
              </c:extLst>
            </c:dLbl>
            <c:dLbl>
              <c:idx val="3"/>
              <c:layout>
                <c:manualLayout>
                  <c:x val="-3.4881517997219183E-2"/>
                  <c:y val="-3.166640494724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89-439A-A152-07C9B215F9E8}"/>
                </c:ext>
              </c:extLst>
            </c:dLbl>
            <c:dLbl>
              <c:idx val="4"/>
              <c:layout>
                <c:manualLayout>
                  <c:x val="-8.7892375440240516E-3"/>
                  <c:y val="-2.6254507474345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89-439A-A152-07C9B215F9E8}"/>
                </c:ext>
              </c:extLst>
            </c:dLbl>
            <c:dLbl>
              <c:idx val="5"/>
              <c:layout>
                <c:manualLayout>
                  <c:x val="-1.8828838112589473E-2"/>
                  <c:y val="-3.2789831437880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89-439A-A152-07C9B215F9E8}"/>
                </c:ext>
              </c:extLst>
            </c:dLbl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[1]Importaciones!$K$8:$O$8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Importaciones!$Q$5:$Z$5</c:f>
              <c:numCache>
                <c:formatCode>#,##0</c:formatCode>
                <c:ptCount val="10"/>
                <c:pt idx="0">
                  <c:v>570448.04500000004</c:v>
                </c:pt>
                <c:pt idx="1">
                  <c:v>598203.89</c:v>
                </c:pt>
                <c:pt idx="2">
                  <c:v>541606.08600000013</c:v>
                </c:pt>
                <c:pt idx="3">
                  <c:v>524875.53200000001</c:v>
                </c:pt>
                <c:pt idx="4">
                  <c:v>564559.97500000009</c:v>
                </c:pt>
                <c:pt idx="5">
                  <c:v>591092</c:v>
                </c:pt>
                <c:pt idx="6">
                  <c:v>550343.17299999995</c:v>
                </c:pt>
                <c:pt idx="7">
                  <c:v>472359.20299999998</c:v>
                </c:pt>
                <c:pt idx="8">
                  <c:v>550967.51500000001</c:v>
                </c:pt>
                <c:pt idx="9">
                  <c:v>695381.45696999994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089-439A-A152-07C9B215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87824"/>
        <c:axId val="-660184016"/>
      </c:lineChart>
      <c:catAx>
        <c:axId val="-6601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94352"/>
        <c:crosses val="autoZero"/>
        <c:auto val="1"/>
        <c:lblAlgn val="ctr"/>
        <c:lblOffset val="100"/>
        <c:noMultiLvlLbl val="0"/>
      </c:catAx>
      <c:valAx>
        <c:axId val="-660194352"/>
        <c:scaling>
          <c:orientation val="minMax"/>
          <c:max val="260000"/>
          <c:min val="0"/>
        </c:scaling>
        <c:delete val="0"/>
        <c:axPos val="l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88368"/>
        <c:crosses val="autoZero"/>
        <c:crossBetween val="between"/>
        <c:majorUnit val="25000"/>
        <c:minorUnit val="5000"/>
      </c:valAx>
      <c:catAx>
        <c:axId val="-660187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660184016"/>
        <c:crosses val="autoZero"/>
        <c:auto val="1"/>
        <c:lblAlgn val="ctr"/>
        <c:lblOffset val="100"/>
        <c:noMultiLvlLbl val="0"/>
      </c:catAx>
      <c:valAx>
        <c:axId val="-660184016"/>
        <c:scaling>
          <c:orientation val="minMax"/>
          <c:max val="600000"/>
        </c:scaling>
        <c:delete val="0"/>
        <c:axPos val="r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8782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022077066009395"/>
          <c:w val="0.97412844356594452"/>
          <c:h val="0.11526449484060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600"/>
              <a:t>Importaciones de papeles para imprenta y escritura</a:t>
            </a:r>
          </a:p>
          <a:p>
            <a:pPr>
              <a:defRPr sz="1600"/>
            </a:pPr>
            <a:r>
              <a:rPr lang="es-CO" sz="1600"/>
              <a:t>Total Año</a:t>
            </a:r>
          </a:p>
        </c:rich>
      </c:tx>
      <c:layout>
        <c:manualLayout>
          <c:xMode val="edge"/>
          <c:yMode val="edge"/>
          <c:x val="0.18559561280893525"/>
          <c:y val="3.918570325265994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1.8560151245462137E-2"/>
          <c:y val="0.14492024391777059"/>
          <c:w val="0.9247836740713925"/>
          <c:h val="0.6748119163563787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Importaciones!$K$8</c:f>
              <c:strCache>
                <c:ptCount val="1"/>
                <c:pt idx="0">
                  <c:v>  Periódico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Importaciones!$Q$8:$Z$8</c:f>
              <c:numCache>
                <c:formatCode>#,##0</c:formatCode>
                <c:ptCount val="10"/>
                <c:pt idx="0">
                  <c:v>80879.144</c:v>
                </c:pt>
                <c:pt idx="1">
                  <c:v>105757.30100000001</c:v>
                </c:pt>
                <c:pt idx="2">
                  <c:v>70391.254000000001</c:v>
                </c:pt>
                <c:pt idx="3">
                  <c:v>61854.42</c:v>
                </c:pt>
                <c:pt idx="4">
                  <c:v>62815.94</c:v>
                </c:pt>
                <c:pt idx="5">
                  <c:v>54096</c:v>
                </c:pt>
                <c:pt idx="6">
                  <c:v>48077.398000000001</c:v>
                </c:pt>
                <c:pt idx="7">
                  <c:v>31447.151000000002</c:v>
                </c:pt>
                <c:pt idx="8">
                  <c:v>27212.79</c:v>
                </c:pt>
                <c:pt idx="9">
                  <c:v>33754.433850000001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7-4801-BD82-A05640B45240}"/>
            </c:ext>
          </c:extLst>
        </c:ser>
        <c:ser>
          <c:idx val="2"/>
          <c:order val="2"/>
          <c:tx>
            <c:strRef>
              <c:f>Importaciones!$K$10</c:f>
              <c:strCache>
                <c:ptCount val="1"/>
                <c:pt idx="0">
                  <c:v>     Recubiertos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Importaciones!$Q$10:$Z$10</c:f>
              <c:numCache>
                <c:formatCode>#,##0</c:formatCode>
                <c:ptCount val="10"/>
                <c:pt idx="0">
                  <c:v>100085.84299999999</c:v>
                </c:pt>
                <c:pt idx="1">
                  <c:v>112315.81200000001</c:v>
                </c:pt>
                <c:pt idx="2">
                  <c:v>102428.35</c:v>
                </c:pt>
                <c:pt idx="3">
                  <c:v>104128.622</c:v>
                </c:pt>
                <c:pt idx="4">
                  <c:v>98507.694000000003</c:v>
                </c:pt>
                <c:pt idx="5">
                  <c:v>98130</c:v>
                </c:pt>
                <c:pt idx="6">
                  <c:v>67065.955000000002</c:v>
                </c:pt>
                <c:pt idx="7">
                  <c:v>52155.248999999996</c:v>
                </c:pt>
                <c:pt idx="8">
                  <c:v>61523.854000000007</c:v>
                </c:pt>
                <c:pt idx="9">
                  <c:v>94549.930859999993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7-4801-BD82-A05640B45240}"/>
            </c:ext>
          </c:extLst>
        </c:ser>
        <c:ser>
          <c:idx val="3"/>
          <c:order val="3"/>
          <c:tx>
            <c:strRef>
              <c:f>Importaciones!$K$13</c:f>
              <c:strCache>
                <c:ptCount val="1"/>
                <c:pt idx="0">
                  <c:v>     Sin recubrir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7"/>
              <c:layout>
                <c:manualLayout>
                  <c:x val="1.7028522775647964E-3"/>
                  <c:y val="-2.96914374686995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B-4F56-A82F-D810AEF6C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Importaciones!$Q$13:$Z$13</c:f>
              <c:numCache>
                <c:formatCode>#,##0</c:formatCode>
                <c:ptCount val="10"/>
                <c:pt idx="0">
                  <c:v>34420.308000000005</c:v>
                </c:pt>
                <c:pt idx="1">
                  <c:v>37217.275000000001</c:v>
                </c:pt>
                <c:pt idx="2">
                  <c:v>34631.387000000002</c:v>
                </c:pt>
                <c:pt idx="3">
                  <c:v>33557.866999999998</c:v>
                </c:pt>
                <c:pt idx="4">
                  <c:v>42574.697</c:v>
                </c:pt>
                <c:pt idx="5">
                  <c:v>45301</c:v>
                </c:pt>
                <c:pt idx="6">
                  <c:v>45102.490000000005</c:v>
                </c:pt>
                <c:pt idx="7">
                  <c:v>28970.573</c:v>
                </c:pt>
                <c:pt idx="8">
                  <c:v>34775.832999999999</c:v>
                </c:pt>
                <c:pt idx="9">
                  <c:v>65700.797319999998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17-4801-BD82-A05640B45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-660182928"/>
        <c:axId val="-660298448"/>
      </c:barChart>
      <c:lineChart>
        <c:grouping val="standard"/>
        <c:varyColors val="0"/>
        <c:ser>
          <c:idx val="0"/>
          <c:order val="0"/>
          <c:tx>
            <c:strRef>
              <c:f>Importaciones!$K$7</c:f>
              <c:strCache>
                <c:ptCount val="1"/>
                <c:pt idx="0">
                  <c:v>Imprenta y escritura</c:v>
                </c:pt>
              </c:strCache>
            </c:strRef>
          </c:tx>
          <c:spPr>
            <a:ln w="47625" cap="rnd" cmpd="sng" algn="ctr">
              <a:solidFill>
                <a:schemeClr val="accent1">
                  <a:shade val="58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58000"/>
                </a:schemeClr>
              </a:solidFill>
              <a:ln w="9525" cap="flat" cmpd="sng" algn="ctr">
                <a:solidFill>
                  <a:schemeClr val="accent1">
                    <a:shade val="58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numFmt formatCode="#,##0" sourceLinked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[1]Importaciones!$K$8:$O$8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Importaciones!$Q$7:$Z$7</c:f>
              <c:numCache>
                <c:formatCode>#,##0</c:formatCode>
                <c:ptCount val="10"/>
                <c:pt idx="0">
                  <c:v>215385.29500000001</c:v>
                </c:pt>
                <c:pt idx="1">
                  <c:v>255290.38800000001</c:v>
                </c:pt>
                <c:pt idx="2">
                  <c:v>207450.99100000004</c:v>
                </c:pt>
                <c:pt idx="3">
                  <c:v>199540.90899999999</c:v>
                </c:pt>
                <c:pt idx="4">
                  <c:v>203898.33100000001</c:v>
                </c:pt>
                <c:pt idx="5">
                  <c:v>197527</c:v>
                </c:pt>
                <c:pt idx="6">
                  <c:v>160245.84299999999</c:v>
                </c:pt>
                <c:pt idx="7">
                  <c:v>112572.973</c:v>
                </c:pt>
                <c:pt idx="8">
                  <c:v>123512.47700000001</c:v>
                </c:pt>
                <c:pt idx="9">
                  <c:v>194005.16202999998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17-4801-BD82-A05640B45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302256"/>
        <c:axId val="-660301712"/>
      </c:lineChart>
      <c:catAx>
        <c:axId val="-66018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298448"/>
        <c:crosses val="autoZero"/>
        <c:auto val="1"/>
        <c:lblAlgn val="ctr"/>
        <c:lblOffset val="100"/>
        <c:noMultiLvlLbl val="0"/>
      </c:catAx>
      <c:valAx>
        <c:axId val="-660298448"/>
        <c:scaling>
          <c:orientation val="minMax"/>
          <c:max val="2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82928"/>
        <c:crosses val="autoZero"/>
        <c:crossBetween val="between"/>
        <c:majorUnit val="40000"/>
        <c:minorUnit val="5000"/>
      </c:valAx>
      <c:catAx>
        <c:axId val="-66030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60301712"/>
        <c:crosses val="autoZero"/>
        <c:auto val="1"/>
        <c:lblAlgn val="ctr"/>
        <c:lblOffset val="100"/>
        <c:noMultiLvlLbl val="0"/>
      </c:catAx>
      <c:valAx>
        <c:axId val="-660301712"/>
        <c:scaling>
          <c:orientation val="minMax"/>
          <c:max val="300000"/>
          <c:min val="0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2256"/>
        <c:crosses val="max"/>
        <c:crossBetween val="between"/>
        <c:majorUnit val="25000"/>
        <c:minorUnit val="50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8366099831390813E-2"/>
          <c:y val="0.90260922249513731"/>
          <c:w val="0.81748779137994909"/>
          <c:h val="5.43399638603177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600"/>
              <a:t>Importaciones de Liner y Corrugado Medio</a:t>
            </a:r>
          </a:p>
          <a:p>
            <a:pPr>
              <a:defRPr sz="1600"/>
            </a:pPr>
            <a:r>
              <a:rPr lang="es-CO" sz="1600"/>
              <a:t>Total Año</a:t>
            </a:r>
          </a:p>
        </c:rich>
      </c:tx>
      <c:layout>
        <c:manualLayout>
          <c:xMode val="edge"/>
          <c:yMode val="edge"/>
          <c:x val="0.28255091776401975"/>
          <c:y val="4.67205275172730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7507963203628678E-2"/>
          <c:y val="0.12056629809890677"/>
          <c:w val="0.84390133272175938"/>
          <c:h val="0.68583438543294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Importaciones!$K$23</c:f>
              <c:strCache>
                <c:ptCount val="1"/>
                <c:pt idx="0">
                  <c:v>  Liner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Importaciones!$Q$23:$Z$23</c:f>
              <c:numCache>
                <c:formatCode>#,##0</c:formatCode>
                <c:ptCount val="10"/>
                <c:pt idx="0">
                  <c:v>142950.723</c:v>
                </c:pt>
                <c:pt idx="1">
                  <c:v>128071.326</c:v>
                </c:pt>
                <c:pt idx="2">
                  <c:v>130235.66099999999</c:v>
                </c:pt>
                <c:pt idx="3">
                  <c:v>124633.141</c:v>
                </c:pt>
                <c:pt idx="4">
                  <c:v>140662.913</c:v>
                </c:pt>
                <c:pt idx="5">
                  <c:v>149226</c:v>
                </c:pt>
                <c:pt idx="6">
                  <c:v>143084.01199999999</c:v>
                </c:pt>
                <c:pt idx="7">
                  <c:v>141762.274</c:v>
                </c:pt>
                <c:pt idx="8">
                  <c:v>164693.978</c:v>
                </c:pt>
                <c:pt idx="9">
                  <c:v>166375.10068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C6-4AD1-8FCB-B062EECBF02C}"/>
            </c:ext>
          </c:extLst>
        </c:ser>
        <c:ser>
          <c:idx val="2"/>
          <c:order val="2"/>
          <c:tx>
            <c:strRef>
              <c:f>Importaciones!$K$26</c:f>
              <c:strCache>
                <c:ptCount val="1"/>
                <c:pt idx="0">
                  <c:v>  Corrugado medio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Importaciones!$Q$26:$Z$26</c:f>
              <c:numCache>
                <c:formatCode>#,##0</c:formatCode>
                <c:ptCount val="10"/>
                <c:pt idx="0">
                  <c:v>66049.100000000006</c:v>
                </c:pt>
                <c:pt idx="1">
                  <c:v>59111.324999999997</c:v>
                </c:pt>
                <c:pt idx="2">
                  <c:v>64322.82</c:v>
                </c:pt>
                <c:pt idx="3">
                  <c:v>67366.584999999992</c:v>
                </c:pt>
                <c:pt idx="4">
                  <c:v>77628.804999999993</c:v>
                </c:pt>
                <c:pt idx="5">
                  <c:v>79864</c:v>
                </c:pt>
                <c:pt idx="6">
                  <c:v>84566.184000000008</c:v>
                </c:pt>
                <c:pt idx="7">
                  <c:v>83698.687999999995</c:v>
                </c:pt>
                <c:pt idx="8">
                  <c:v>92097.749000000011</c:v>
                </c:pt>
                <c:pt idx="9">
                  <c:v>91536.734120000008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C6-4AD1-8FCB-B062EECB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axId val="-660302800"/>
        <c:axId val="-660296816"/>
      </c:barChart>
      <c:lineChart>
        <c:grouping val="standard"/>
        <c:varyColors val="0"/>
        <c:ser>
          <c:idx val="0"/>
          <c:order val="0"/>
          <c:tx>
            <c:strRef>
              <c:f>Importaciones!$K$22</c:f>
              <c:strCache>
                <c:ptCount val="1"/>
                <c:pt idx="0">
                  <c:v>Liner y corrugado medio</c:v>
                </c:pt>
              </c:strCache>
            </c:strRef>
          </c:tx>
          <c:spPr>
            <a:ln w="47625" cap="rnd" cmpd="sng" algn="ctr">
              <a:solidFill>
                <a:schemeClr val="accent1">
                  <a:shade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gradFill rotWithShape="1">
                <a:gsLst>
                  <a:gs pos="0">
                    <a:schemeClr val="accent1">
                      <a:shade val="65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65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65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numFmt formatCode="#,##0" sourceLinked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[1]Importaciones!$K$8:$P$8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Importaciones!$Q$22:$Z$22</c:f>
              <c:numCache>
                <c:formatCode>#,##0</c:formatCode>
                <c:ptCount val="10"/>
                <c:pt idx="0">
                  <c:v>208999.823</c:v>
                </c:pt>
                <c:pt idx="1">
                  <c:v>187182.65100000001</c:v>
                </c:pt>
                <c:pt idx="2">
                  <c:v>194558.481</c:v>
                </c:pt>
                <c:pt idx="3">
                  <c:v>191999.726</c:v>
                </c:pt>
                <c:pt idx="4">
                  <c:v>218291.71799999999</c:v>
                </c:pt>
                <c:pt idx="5">
                  <c:v>229090</c:v>
                </c:pt>
                <c:pt idx="6">
                  <c:v>227650.196</c:v>
                </c:pt>
                <c:pt idx="7">
                  <c:v>225460.962</c:v>
                </c:pt>
                <c:pt idx="8">
                  <c:v>256791.72700000001</c:v>
                </c:pt>
                <c:pt idx="9">
                  <c:v>257911.83480000001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C6-4AD1-8FCB-B062EECB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297360"/>
        <c:axId val="-660296272"/>
      </c:lineChart>
      <c:catAx>
        <c:axId val="-66030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296816"/>
        <c:crosses val="autoZero"/>
        <c:auto val="1"/>
        <c:lblAlgn val="ctr"/>
        <c:lblOffset val="100"/>
        <c:noMultiLvlLbl val="0"/>
      </c:catAx>
      <c:valAx>
        <c:axId val="-660296816"/>
        <c:scaling>
          <c:orientation val="minMax"/>
          <c:max val="1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2800"/>
        <c:crosses val="autoZero"/>
        <c:crossBetween val="between"/>
        <c:majorUnit val="10000"/>
      </c:valAx>
      <c:valAx>
        <c:axId val="-66029627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297360"/>
        <c:crosses val="max"/>
        <c:crossBetween val="between"/>
      </c:valAx>
      <c:catAx>
        <c:axId val="-66029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602962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95030601083016"/>
          <c:y val="0.86595883194711498"/>
          <c:w val="0.7818543434497871"/>
          <c:h val="8.2076617072005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Importaciones de paples suaves</a:t>
            </a:r>
          </a:p>
          <a:p>
            <a:pPr>
              <a:defRPr sz="1400"/>
            </a:pPr>
            <a:r>
              <a:rPr lang="es-CO" sz="1400"/>
              <a:t>Total Año</a:t>
            </a:r>
          </a:p>
        </c:rich>
      </c:tx>
      <c:layout>
        <c:manualLayout>
          <c:xMode val="edge"/>
          <c:yMode val="edge"/>
          <c:x val="0.16467659783565017"/>
          <c:y val="3.1592390314269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0767800782750687E-2"/>
          <c:y val="6.9550576722300278E-2"/>
          <c:w val="0.89278561553851576"/>
          <c:h val="0.787700608931907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Importaciones!$K$18</c:f>
              <c:strCache>
                <c:ptCount val="1"/>
                <c:pt idx="0">
                  <c:v>       Grandes rollos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3"/>
              <c:layout>
                <c:manualLayout>
                  <c:x val="1.5441033610631601E-3"/>
                  <c:y val="9.22870595663032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0-42E8-A057-2A08E770187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Importaciones!$Q$18:$Z$18</c:f>
              <c:numCache>
                <c:formatCode>#,##0</c:formatCode>
                <c:ptCount val="10"/>
                <c:pt idx="0">
                  <c:v>3954.279</c:v>
                </c:pt>
                <c:pt idx="1">
                  <c:v>4467.5950000000003</c:v>
                </c:pt>
                <c:pt idx="2">
                  <c:v>4910.6840000000002</c:v>
                </c:pt>
                <c:pt idx="3">
                  <c:v>1637.539</c:v>
                </c:pt>
                <c:pt idx="4">
                  <c:v>3878.8339999999998</c:v>
                </c:pt>
                <c:pt idx="5">
                  <c:v>6317</c:v>
                </c:pt>
                <c:pt idx="6">
                  <c:v>13733.441000000001</c:v>
                </c:pt>
                <c:pt idx="7">
                  <c:v>5743.8450000000003</c:v>
                </c:pt>
                <c:pt idx="8">
                  <c:v>7683.4079999999994</c:v>
                </c:pt>
                <c:pt idx="9">
                  <c:v>13493.91295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2B-4622-97F8-A58F52F8B02C}"/>
            </c:ext>
          </c:extLst>
        </c:ser>
        <c:ser>
          <c:idx val="2"/>
          <c:order val="2"/>
          <c:tx>
            <c:strRef>
              <c:f>Importaciones!$K$19</c:f>
              <c:strCache>
                <c:ptCount val="1"/>
                <c:pt idx="0">
                  <c:v>       Higiénicos rollos pequeños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5.6616469200699066E-17"/>
                  <c:y val="-1.71696855007075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B-4622-97F8-A58F52F8B02C}"/>
                </c:ext>
              </c:extLst>
            </c:dLbl>
            <c:dLbl>
              <c:idx val="4"/>
              <c:layout>
                <c:manualLayout>
                  <c:x val="0"/>
                  <c:y val="-1.931589618829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B-4622-97F8-A58F52F8B02C}"/>
                </c:ext>
              </c:extLst>
            </c:dLbl>
            <c:dLbl>
              <c:idx val="5"/>
              <c:layout>
                <c:manualLayout>
                  <c:x val="0"/>
                  <c:y val="-1.71696855007075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D0-42E8-A057-2A08E7701871}"/>
                </c:ext>
              </c:extLst>
            </c:dLbl>
            <c:dLbl>
              <c:idx val="7"/>
              <c:layout>
                <c:manualLayout>
                  <c:x val="1.5441033610630469E-3"/>
                  <c:y val="-1.71696855007077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0-42E8-A057-2A08E7701871}"/>
                </c:ext>
              </c:extLst>
            </c:dLbl>
            <c:dLbl>
              <c:idx val="8"/>
              <c:layout>
                <c:manualLayout>
                  <c:x val="4.6323100831893674E-3"/>
                  <c:y val="-2.57545282510615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8-47E3-B53F-1F66A17DD95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Importaciones!$Q$19:$Z$19</c:f>
              <c:numCache>
                <c:formatCode>#,##0</c:formatCode>
                <c:ptCount val="10"/>
                <c:pt idx="0">
                  <c:v>164.679</c:v>
                </c:pt>
                <c:pt idx="1">
                  <c:v>272.88799999999998</c:v>
                </c:pt>
                <c:pt idx="2">
                  <c:v>226.86199999999999</c:v>
                </c:pt>
                <c:pt idx="3">
                  <c:v>300.49799999999999</c:v>
                </c:pt>
                <c:pt idx="4">
                  <c:v>381.10500000000002</c:v>
                </c:pt>
                <c:pt idx="5">
                  <c:v>373</c:v>
                </c:pt>
                <c:pt idx="6">
                  <c:v>849.31899999999996</c:v>
                </c:pt>
                <c:pt idx="7">
                  <c:v>217.14500000000001</c:v>
                </c:pt>
                <c:pt idx="8">
                  <c:v>184.529</c:v>
                </c:pt>
                <c:pt idx="9">
                  <c:v>1284.76324000001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2B-4622-97F8-A58F52F8B02C}"/>
            </c:ext>
          </c:extLst>
        </c:ser>
        <c:ser>
          <c:idx val="3"/>
          <c:order val="3"/>
          <c:tx>
            <c:strRef>
              <c:f>Importaciones!$K$20</c:f>
              <c:strCache>
                <c:ptCount val="1"/>
                <c:pt idx="0">
                  <c:v>       Otros usos domésticos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0"/>
                  <c:y val="2.66773988467242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0-42E8-A057-2A08E770187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Importaciones!$Q$20:$Z$20</c:f>
              <c:numCache>
                <c:formatCode>#,##0</c:formatCode>
                <c:ptCount val="10"/>
                <c:pt idx="0">
                  <c:v>2196.1219999999998</c:v>
                </c:pt>
                <c:pt idx="1">
                  <c:v>1963.9860000000001</c:v>
                </c:pt>
                <c:pt idx="2">
                  <c:v>1299.3040000000001</c:v>
                </c:pt>
                <c:pt idx="3">
                  <c:v>1039.5930000000001</c:v>
                </c:pt>
                <c:pt idx="4">
                  <c:v>1178.057</c:v>
                </c:pt>
                <c:pt idx="5">
                  <c:v>1019</c:v>
                </c:pt>
                <c:pt idx="6">
                  <c:v>1197.3689999999999</c:v>
                </c:pt>
                <c:pt idx="7">
                  <c:v>475.09399999999999</c:v>
                </c:pt>
                <c:pt idx="8">
                  <c:v>460.10699999999997</c:v>
                </c:pt>
                <c:pt idx="9">
                  <c:v>1069.1233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2B-4622-97F8-A58F52F8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660304976"/>
        <c:axId val="-660307152"/>
      </c:barChart>
      <c:lineChart>
        <c:grouping val="stacked"/>
        <c:varyColors val="0"/>
        <c:ser>
          <c:idx val="0"/>
          <c:order val="0"/>
          <c:tx>
            <c:strRef>
              <c:f>Importaciones!$K$17</c:f>
              <c:strCache>
                <c:ptCount val="1"/>
                <c:pt idx="0">
                  <c:v>Papeles suaves</c:v>
                </c:pt>
              </c:strCache>
            </c:strRef>
          </c:tx>
          <c:spPr>
            <a:ln w="47625" cap="rnd" cmpd="sng" algn="ctr">
              <a:solidFill>
                <a:schemeClr val="accent1">
                  <a:shade val="58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58000"/>
                </a:schemeClr>
              </a:solidFill>
              <a:ln w="9525" cap="flat" cmpd="sng" algn="ctr">
                <a:solidFill>
                  <a:schemeClr val="accent1">
                    <a:shade val="58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735940741877451E-2"/>
                  <c:y val="-3.451778880062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2B-4622-97F8-A58F52F8B02C}"/>
                </c:ext>
              </c:extLst>
            </c:dLbl>
            <c:dLbl>
              <c:idx val="1"/>
              <c:layout>
                <c:manualLayout>
                  <c:x val="-2.4870380849166141E-2"/>
                  <c:y val="-2.9014071478950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2B-4622-97F8-A58F52F8B02C}"/>
                </c:ext>
              </c:extLst>
            </c:dLbl>
            <c:dLbl>
              <c:idx val="2"/>
              <c:layout>
                <c:manualLayout>
                  <c:x val="-5.1027349391976886E-3"/>
                  <c:y val="-1.66142280231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2B-4622-97F8-A58F52F8B02C}"/>
                </c:ext>
              </c:extLst>
            </c:dLbl>
            <c:dLbl>
              <c:idx val="3"/>
              <c:layout>
                <c:manualLayout>
                  <c:x val="-3.394144434235797E-2"/>
                  <c:y val="-4.598145415748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2B-4622-97F8-A58F52F8B02C}"/>
                </c:ext>
              </c:extLst>
            </c:dLbl>
            <c:dLbl>
              <c:idx val="4"/>
              <c:layout>
                <c:manualLayout>
                  <c:x val="-5.9527788034129323E-2"/>
                  <c:y val="-2.8407970140051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2B-4622-97F8-A58F52F8B02C}"/>
                </c:ext>
              </c:extLst>
            </c:dLbl>
            <c:dLbl>
              <c:idx val="5"/>
              <c:layout>
                <c:manualLayout>
                  <c:x val="1.4648729240040088E-3"/>
                  <c:y val="-1.0097887490132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2B-4622-97F8-A58F52F8B02C}"/>
                </c:ext>
              </c:extLst>
            </c:dLbl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Importaciones!$Q$3:$W$3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Importaciones!$Q$17:$Z$17</c:f>
              <c:numCache>
                <c:formatCode>#,##0</c:formatCode>
                <c:ptCount val="10"/>
                <c:pt idx="0">
                  <c:v>6315.08</c:v>
                </c:pt>
                <c:pt idx="1">
                  <c:v>6704.4690000000001</c:v>
                </c:pt>
                <c:pt idx="2">
                  <c:v>6436.85</c:v>
                </c:pt>
                <c:pt idx="3">
                  <c:v>2977.63</c:v>
                </c:pt>
                <c:pt idx="4">
                  <c:v>5437.9960000000001</c:v>
                </c:pt>
                <c:pt idx="5">
                  <c:v>7709</c:v>
                </c:pt>
                <c:pt idx="6">
                  <c:v>15780.129000000001</c:v>
                </c:pt>
                <c:pt idx="7">
                  <c:v>6436.0840000000007</c:v>
                </c:pt>
                <c:pt idx="8">
                  <c:v>8328.0439999999999</c:v>
                </c:pt>
                <c:pt idx="9">
                  <c:v>15847.799490000009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2B-4622-97F8-A58F52F8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303344"/>
        <c:axId val="-660306608"/>
      </c:lineChart>
      <c:catAx>
        <c:axId val="-66030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7152"/>
        <c:crosses val="autoZero"/>
        <c:auto val="0"/>
        <c:lblAlgn val="ctr"/>
        <c:lblOffset val="100"/>
        <c:noMultiLvlLbl val="0"/>
      </c:catAx>
      <c:valAx>
        <c:axId val="-660307152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4976"/>
        <c:crosses val="autoZero"/>
        <c:crossBetween val="between"/>
      </c:valAx>
      <c:catAx>
        <c:axId val="-66030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60306608"/>
        <c:crosses val="autoZero"/>
        <c:auto val="1"/>
        <c:lblAlgn val="ctr"/>
        <c:lblOffset val="100"/>
        <c:noMultiLvlLbl val="0"/>
      </c:catAx>
      <c:valAx>
        <c:axId val="-660306608"/>
        <c:scaling>
          <c:orientation val="minMax"/>
          <c:max val="16000"/>
          <c:min val="0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3344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065754185306989"/>
          <c:y val="0.92774774864132981"/>
          <c:w val="0.79439940236478079"/>
          <c:h val="5.736963109089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Papel para Sacos</a:t>
            </a:r>
          </a:p>
          <a:p>
            <a:pPr>
              <a:defRPr/>
            </a:pPr>
            <a:r>
              <a:rPr lang="en-US"/>
              <a:t>Total Año</a:t>
            </a:r>
          </a:p>
        </c:rich>
      </c:tx>
      <c:layout>
        <c:manualLayout>
          <c:xMode val="edge"/>
          <c:yMode val="edge"/>
          <c:x val="0.39759017043202538"/>
          <c:y val="6.77966101694915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2.0610384462940945E-2"/>
          <c:y val="2.7620841180163214E-2"/>
          <c:w val="0.96512088783194605"/>
          <c:h val="0.90480003558877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Importaciones!$K$30</c:f>
              <c:strCache>
                <c:ptCount val="1"/>
                <c:pt idx="0">
                  <c:v>Papel para sacos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Importaciones!$Q$30:$Z$30</c:f>
              <c:numCache>
                <c:formatCode>#,##0</c:formatCode>
                <c:ptCount val="10"/>
                <c:pt idx="0">
                  <c:v>1123.5409999999999</c:v>
                </c:pt>
                <c:pt idx="1">
                  <c:v>1540.671</c:v>
                </c:pt>
                <c:pt idx="2">
                  <c:v>1870.299</c:v>
                </c:pt>
                <c:pt idx="3">
                  <c:v>1473.5160000000001</c:v>
                </c:pt>
                <c:pt idx="4">
                  <c:v>1730.4190000000001</c:v>
                </c:pt>
                <c:pt idx="5">
                  <c:v>2145</c:v>
                </c:pt>
                <c:pt idx="6">
                  <c:v>2558.087</c:v>
                </c:pt>
                <c:pt idx="7">
                  <c:v>1897.077</c:v>
                </c:pt>
                <c:pt idx="8">
                  <c:v>2813.9389999999999</c:v>
                </c:pt>
                <c:pt idx="9">
                  <c:v>3697.6363200000001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B6-437B-B7DC-3567C1136F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3"/>
        <c:axId val="-660304432"/>
        <c:axId val="-660303888"/>
      </c:barChart>
      <c:catAx>
        <c:axId val="-66030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3888"/>
        <c:crosses val="autoZero"/>
        <c:auto val="1"/>
        <c:lblAlgn val="ctr"/>
        <c:lblOffset val="100"/>
        <c:noMultiLvlLbl val="0"/>
      </c:catAx>
      <c:valAx>
        <c:axId val="-660303888"/>
        <c:scaling>
          <c:orientation val="minMax"/>
          <c:max val="3800"/>
          <c:min val="0"/>
        </c:scaling>
        <c:delete val="1"/>
        <c:axPos val="l"/>
        <c:numFmt formatCode="#,##0" sourceLinked="0"/>
        <c:majorTickMark val="none"/>
        <c:minorTickMark val="none"/>
        <c:tickLblPos val="none"/>
        <c:crossAx val="-6603044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Importaciones de Cartulinas</a:t>
            </a:r>
            <a:r>
              <a:rPr lang="en-US" sz="1600" baseline="0"/>
              <a:t> para Plegadizas </a:t>
            </a:r>
          </a:p>
          <a:p>
            <a:pPr>
              <a:defRPr sz="1600"/>
            </a:pPr>
            <a:r>
              <a:rPr lang="en-US" sz="1600" baseline="0"/>
              <a:t>Total Año</a:t>
            </a:r>
          </a:p>
        </c:rich>
      </c:tx>
      <c:layout>
        <c:manualLayout>
          <c:xMode val="edge"/>
          <c:yMode val="edge"/>
          <c:x val="0.34113852703895886"/>
          <c:y val="3.501994068923202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030864318138894E-2"/>
          <c:y val="0.18537745821506682"/>
          <c:w val="0.87428147163986636"/>
          <c:h val="0.73508815056654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Importaciones!$K$32</c:f>
              <c:strCache>
                <c:ptCount val="1"/>
                <c:pt idx="0">
                  <c:v>Cartulinas para plegadizas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5"/>
              <c:layout>
                <c:manualLayout>
                  <c:x val="0"/>
                  <c:y val="-2.00803212851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1-461A-A778-F61193E649E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Importaciones!$Q$32:$Z$32</c:f>
              <c:numCache>
                <c:formatCode>#,##0</c:formatCode>
                <c:ptCount val="10"/>
                <c:pt idx="0">
                  <c:v>56031.612999999998</c:v>
                </c:pt>
                <c:pt idx="1">
                  <c:v>55933.193999999996</c:v>
                </c:pt>
                <c:pt idx="2">
                  <c:v>42587.054000000004</c:v>
                </c:pt>
                <c:pt idx="3">
                  <c:v>36144.692000000003</c:v>
                </c:pt>
                <c:pt idx="4">
                  <c:v>34810.784999999996</c:v>
                </c:pt>
                <c:pt idx="5">
                  <c:v>44000</c:v>
                </c:pt>
                <c:pt idx="6">
                  <c:v>35029.049000000006</c:v>
                </c:pt>
                <c:pt idx="7">
                  <c:v>34951.145000000004</c:v>
                </c:pt>
                <c:pt idx="8">
                  <c:v>42400.140999999996</c:v>
                </c:pt>
                <c:pt idx="9">
                  <c:v>76413.627819999994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1-461A-A778-F61193E64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660295184"/>
        <c:axId val="-660309872"/>
      </c:barChart>
      <c:catAx>
        <c:axId val="-66029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9872"/>
        <c:crosses val="autoZero"/>
        <c:auto val="1"/>
        <c:lblAlgn val="ctr"/>
        <c:lblOffset val="100"/>
        <c:noMultiLvlLbl val="0"/>
      </c:catAx>
      <c:valAx>
        <c:axId val="-660309872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295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Importaciones de  Otros Papeles y Cartones</a:t>
            </a:r>
          </a:p>
          <a:p>
            <a:pPr>
              <a:defRPr sz="1200"/>
            </a:pPr>
            <a:r>
              <a:rPr lang="en-US" sz="1400"/>
              <a:t>Total Año</a:t>
            </a:r>
          </a:p>
        </c:rich>
      </c:tx>
      <c:layout>
        <c:manualLayout>
          <c:xMode val="edge"/>
          <c:yMode val="edge"/>
          <c:x val="0.32914631144749612"/>
          <c:y val="1.614817884606529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4582096932318052E-2"/>
          <c:y val="0.12874507569670673"/>
          <c:w val="0.85579517349138945"/>
          <c:h val="0.6439841179742266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Importaciones!$K$37</c:f>
              <c:strCache>
                <c:ptCount val="1"/>
                <c:pt idx="0">
                  <c:v>  Otros papeles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76000"/>
                    <a:shade val="51000"/>
                    <a:satMod val="130000"/>
                  </a:schemeClr>
                </a:gs>
                <a:gs pos="80000">
                  <a:schemeClr val="accent1">
                    <a:shade val="76000"/>
                    <a:shade val="93000"/>
                    <a:satMod val="130000"/>
                  </a:schemeClr>
                </a:gs>
                <a:gs pos="100000">
                  <a:schemeClr val="accent1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Importaciones!$Q$37:$Z$37</c:f>
              <c:numCache>
                <c:formatCode>#,##0</c:formatCode>
                <c:ptCount val="10"/>
                <c:pt idx="0">
                  <c:v>63766.895999999993</c:v>
                </c:pt>
                <c:pt idx="1">
                  <c:v>68109.72</c:v>
                </c:pt>
                <c:pt idx="2">
                  <c:v>64709.654999999999</c:v>
                </c:pt>
                <c:pt idx="3">
                  <c:v>71663.304000000004</c:v>
                </c:pt>
                <c:pt idx="4">
                  <c:v>76190.404999999999</c:v>
                </c:pt>
                <c:pt idx="5">
                  <c:v>85535</c:v>
                </c:pt>
                <c:pt idx="6">
                  <c:v>81765.638000000006</c:v>
                </c:pt>
                <c:pt idx="7">
                  <c:v>71508.639999999985</c:v>
                </c:pt>
                <c:pt idx="8">
                  <c:v>92912.380999999994</c:v>
                </c:pt>
                <c:pt idx="9">
                  <c:v>112891.14679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9F-4D88-9F35-BE1E6184EED1}"/>
            </c:ext>
          </c:extLst>
        </c:ser>
        <c:ser>
          <c:idx val="4"/>
          <c:order val="2"/>
          <c:tx>
            <c:strRef>
              <c:f>Importaciones!$K$40</c:f>
              <c:strCache>
                <c:ptCount val="1"/>
                <c:pt idx="0">
                  <c:v>  Otros cartones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4000"/>
                    <a:shade val="51000"/>
                    <a:satMod val="130000"/>
                  </a:schemeClr>
                </a:gs>
                <a:gs pos="80000">
                  <a:schemeClr val="accent1">
                    <a:tint val="54000"/>
                    <a:shade val="93000"/>
                    <a:satMod val="130000"/>
                  </a:schemeClr>
                </a:gs>
                <a:gs pos="100000">
                  <a:schemeClr val="accent1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Importaciones!$Q$3:$Z$3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Importaciones!$Q$40:$Z$40</c:f>
              <c:numCache>
                <c:formatCode>#,##0</c:formatCode>
                <c:ptCount val="10"/>
                <c:pt idx="0">
                  <c:v>18782.091</c:v>
                </c:pt>
                <c:pt idx="1">
                  <c:v>23396.879000000001</c:v>
                </c:pt>
                <c:pt idx="2">
                  <c:v>23950.34</c:v>
                </c:pt>
                <c:pt idx="3">
                  <c:v>20890.335999999999</c:v>
                </c:pt>
                <c:pt idx="4">
                  <c:v>24059.252</c:v>
                </c:pt>
                <c:pt idx="5">
                  <c:v>25050</c:v>
                </c:pt>
                <c:pt idx="6">
                  <c:v>27295.414000000001</c:v>
                </c:pt>
                <c:pt idx="7">
                  <c:v>19514</c:v>
                </c:pt>
                <c:pt idx="8">
                  <c:v>24185.618999999999</c:v>
                </c:pt>
                <c:pt idx="9">
                  <c:v>34549.36808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9F-4D88-9F35-BE1E6184E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axId val="-660298992"/>
        <c:axId val="-660299536"/>
      </c:barChart>
      <c:lineChart>
        <c:grouping val="standard"/>
        <c:varyColors val="0"/>
        <c:ser>
          <c:idx val="0"/>
          <c:order val="0"/>
          <c:tx>
            <c:strRef>
              <c:f>Importaciones!$K$36</c:f>
              <c:strCache>
                <c:ptCount val="1"/>
                <c:pt idx="0">
                  <c:v>Otros papeles y cartones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53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gradFill rotWithShape="1">
                <a:gsLst>
                  <a:gs pos="0">
                    <a:schemeClr val="accent1">
                      <a:shade val="53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53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5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flat" cmpd="sng" algn="ctr">
                <a:solidFill>
                  <a:schemeClr val="accent1">
                    <a:shade val="53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355123433170885E-2"/>
                      <c:h val="3.569573283858998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C9F-4D88-9F35-BE1E6184EED1}"/>
                </c:ext>
              </c:extLst>
            </c:dLbl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[1]Importaciones!$K$8:$P$8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Importaciones!$Q$36:$Z$36</c:f>
              <c:numCache>
                <c:formatCode>#,##0</c:formatCode>
                <c:ptCount val="10"/>
                <c:pt idx="0">
                  <c:v>82548.986999999994</c:v>
                </c:pt>
                <c:pt idx="1">
                  <c:v>91506.599000000002</c:v>
                </c:pt>
                <c:pt idx="2">
                  <c:v>88659.994999999995</c:v>
                </c:pt>
                <c:pt idx="3">
                  <c:v>92553.64</c:v>
                </c:pt>
                <c:pt idx="4">
                  <c:v>100249.65700000001</c:v>
                </c:pt>
                <c:pt idx="5">
                  <c:v>110585</c:v>
                </c:pt>
                <c:pt idx="6">
                  <c:v>109061.05200000001</c:v>
                </c:pt>
                <c:pt idx="7">
                  <c:v>91022.565999999992</c:v>
                </c:pt>
                <c:pt idx="8">
                  <c:v>117098</c:v>
                </c:pt>
                <c:pt idx="9">
                  <c:v>147440.51487000001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9F-4D88-9F35-BE1E6184E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307696"/>
        <c:axId val="-660309328"/>
      </c:lineChart>
      <c:catAx>
        <c:axId val="-66029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299536"/>
        <c:crosses val="autoZero"/>
        <c:auto val="1"/>
        <c:lblAlgn val="ctr"/>
        <c:lblOffset val="100"/>
        <c:noMultiLvlLbl val="0"/>
      </c:catAx>
      <c:valAx>
        <c:axId val="-660299536"/>
        <c:scaling>
          <c:orientation val="minMax"/>
          <c:max val="1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298992"/>
        <c:crosses val="autoZero"/>
        <c:crossBetween val="between"/>
        <c:majorUnit val="10000"/>
      </c:valAx>
      <c:valAx>
        <c:axId val="-660309328"/>
        <c:scaling>
          <c:orientation val="minMax"/>
          <c:max val="150000"/>
          <c:min val="0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307696"/>
        <c:crosses val="max"/>
        <c:crossBetween val="between"/>
      </c:valAx>
      <c:catAx>
        <c:axId val="-66030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603093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94844500734371"/>
          <c:y val="0.85192312916513546"/>
          <c:w val="0.76319306094093764"/>
          <c:h val="0.10830276832475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600" b="1">
                <a:solidFill>
                  <a:sysClr val="windowText" lastClr="000000"/>
                </a:solidFill>
              </a:rPr>
              <a:t>TASA</a:t>
            </a:r>
            <a:r>
              <a:rPr lang="es-CO" sz="1600" b="1" baseline="0">
                <a:solidFill>
                  <a:sysClr val="windowText" lastClr="000000"/>
                </a:solidFill>
              </a:rPr>
              <a:t> DE </a:t>
            </a:r>
            <a:r>
              <a:rPr lang="es-CO" sz="1600" b="1">
                <a:solidFill>
                  <a:sysClr val="windowText" lastClr="000000"/>
                </a:solidFill>
              </a:rPr>
              <a:t>PENETRACIÓN DE LAS IMPORTACIONES</a:t>
            </a:r>
            <a:r>
              <a:rPr lang="es-CO" sz="1600" b="1" baseline="0">
                <a:solidFill>
                  <a:sysClr val="windowText" lastClr="000000"/>
                </a:solidFill>
              </a:rPr>
              <a:t> COLOMBIANAS DE PAPEL Y CARTÓN</a:t>
            </a:r>
            <a:endParaRPr lang="es-CO" sz="16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5661394628940292"/>
          <c:y val="5.3385529135918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6973942621125304E-2"/>
          <c:y val="0.17361315782481257"/>
          <c:w val="0.89946844431200734"/>
          <c:h val="0.62749304272871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Importaciones!$L$2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0609-41C9-BF82-C7FBEA85298B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Importaciones!$D$213:$O$213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Importaciones!$O$5:$Z$5</c:f>
              <c:numCache>
                <c:formatCode>#,##0</c:formatCode>
                <c:ptCount val="12"/>
                <c:pt idx="0">
                  <c:v>575025.62199999997</c:v>
                </c:pt>
                <c:pt idx="1">
                  <c:v>577792.74600000004</c:v>
                </c:pt>
                <c:pt idx="2">
                  <c:v>570448.04500000004</c:v>
                </c:pt>
                <c:pt idx="3">
                  <c:v>598203.89</c:v>
                </c:pt>
                <c:pt idx="4">
                  <c:v>541606.08600000013</c:v>
                </c:pt>
                <c:pt idx="5">
                  <c:v>524875.53200000001</c:v>
                </c:pt>
                <c:pt idx="6">
                  <c:v>564559.97500000009</c:v>
                </c:pt>
                <c:pt idx="7">
                  <c:v>591092</c:v>
                </c:pt>
                <c:pt idx="8">
                  <c:v>550343.17299999995</c:v>
                </c:pt>
                <c:pt idx="9">
                  <c:v>472359.20299999998</c:v>
                </c:pt>
                <c:pt idx="10">
                  <c:v>550967.51500000001</c:v>
                </c:pt>
                <c:pt idx="11">
                  <c:v>695381.45696999994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9-41C9-BF82-C7FBEA85298B}"/>
            </c:ext>
          </c:extLst>
        </c:ser>
        <c:ser>
          <c:idx val="1"/>
          <c:order val="1"/>
          <c:tx>
            <c:strRef>
              <c:f>'Papeles y Cartones'!$M$2:$X$2</c:f>
              <c:strCache>
                <c:ptCount val="12"/>
                <c:pt idx="0">
                  <c:v>Consumo Aparente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accent5"/>
              </a:solidFill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Importaciones!$D$213:$O$213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'Papeles y Cartones'!$P$4:$AA$4</c:f>
              <c:numCache>
                <c:formatCode>#,##0</c:formatCode>
                <c:ptCount val="12"/>
                <c:pt idx="0">
                  <c:v>1521945.4039999999</c:v>
                </c:pt>
                <c:pt idx="1">
                  <c:v>1531616.1860000002</c:v>
                </c:pt>
                <c:pt idx="2">
                  <c:v>1537053.0249999999</c:v>
                </c:pt>
                <c:pt idx="3">
                  <c:v>1632512.8870000003</c:v>
                </c:pt>
                <c:pt idx="4">
                  <c:v>1678522.0819999999</c:v>
                </c:pt>
                <c:pt idx="5">
                  <c:v>1670030.7690000001</c:v>
                </c:pt>
                <c:pt idx="6">
                  <c:v>1698639.3870000001</c:v>
                </c:pt>
                <c:pt idx="7">
                  <c:v>1775375</c:v>
                </c:pt>
                <c:pt idx="8">
                  <c:v>1766406.4169999999</c:v>
                </c:pt>
                <c:pt idx="9">
                  <c:v>1607587.504</c:v>
                </c:pt>
                <c:pt idx="10">
                  <c:v>1722499.3170189001</c:v>
                </c:pt>
                <c:pt idx="11">
                  <c:v>1881422.8109700002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9-41C9-BF82-C7FBEA852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-3"/>
        <c:axId val="1431970992"/>
        <c:axId val="1431980144"/>
      </c:barChart>
      <c:lineChart>
        <c:grouping val="stacked"/>
        <c:varyColors val="0"/>
        <c:ser>
          <c:idx val="2"/>
          <c:order val="2"/>
          <c:tx>
            <c:strRef>
              <c:f>Importaciones!$A$213</c:f>
              <c:strCache>
                <c:ptCount val="1"/>
                <c:pt idx="0">
                  <c:v>Penetración de las importaciones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7981544397362762E-2"/>
                  <c:y val="-1.2743924058254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09-41C9-BF82-C7FBEA85298B}"/>
                </c:ext>
              </c:extLst>
            </c:dLbl>
            <c:dLbl>
              <c:idx val="1"/>
              <c:layout>
                <c:manualLayout>
                  <c:x val="-3.6908880305663673E-2"/>
                  <c:y val="2.336386077346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09-41C9-BF82-C7FBEA85298B}"/>
                </c:ext>
              </c:extLst>
            </c:dLbl>
            <c:dLbl>
              <c:idx val="2"/>
              <c:layout>
                <c:manualLayout>
                  <c:x val="-3.8139176315852487E-2"/>
                  <c:y val="1.9115886087381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09-41C9-BF82-C7FBEA85298B}"/>
                </c:ext>
              </c:extLst>
            </c:dLbl>
            <c:dLbl>
              <c:idx val="3"/>
              <c:layout>
                <c:manualLayout>
                  <c:x val="-8.6120720713215183E-3"/>
                  <c:y val="-1.9115886087381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09-41C9-BF82-C7FBEA85298B}"/>
                </c:ext>
              </c:extLst>
            </c:dLbl>
            <c:dLbl>
              <c:idx val="4"/>
              <c:layout>
                <c:manualLayout>
                  <c:x val="-4.4290656366796473E-2"/>
                  <c:y val="1.9115886087381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09-41C9-BF82-C7FBEA85298B}"/>
                </c:ext>
              </c:extLst>
            </c:dLbl>
            <c:dLbl>
              <c:idx val="5"/>
              <c:layout>
                <c:manualLayout>
                  <c:x val="-3.8139176315852438E-2"/>
                  <c:y val="-4.2479746860847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09-41C9-BF82-C7FBEA85298B}"/>
                </c:ext>
              </c:extLst>
            </c:dLbl>
            <c:dLbl>
              <c:idx val="6"/>
              <c:layout>
                <c:manualLayout>
                  <c:x val="-4.1830064346418804E-2"/>
                  <c:y val="-1.911588608738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09-41C9-BF82-C7FBEA85298B}"/>
                </c:ext>
              </c:extLst>
            </c:dLbl>
            <c:dLbl>
              <c:idx val="7"/>
              <c:layout>
                <c:manualLayout>
                  <c:x val="-4.1731618550890526E-2"/>
                  <c:y val="2.6423118080098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09-41C9-BF82-C7FBEA85298B}"/>
                </c:ext>
              </c:extLst>
            </c:dLbl>
            <c:dLbl>
              <c:idx val="8"/>
              <c:layout>
                <c:manualLayout>
                  <c:x val="-3.9369472326041231E-2"/>
                  <c:y val="2.5487848116508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09-41C9-BF82-C7FBEA85298B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Importaciones!$D$213:$O$213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Importaciones!$D$214:$O$214</c:f>
              <c:numCache>
                <c:formatCode>0.0%</c:formatCode>
                <c:ptCount val="12"/>
                <c:pt idx="0">
                  <c:v>0.37782276584213137</c:v>
                </c:pt>
                <c:pt idx="1">
                  <c:v>0.37724382340785734</c:v>
                </c:pt>
                <c:pt idx="2">
                  <c:v>0.37113101221735673</c:v>
                </c:pt>
                <c:pt idx="3">
                  <c:v>0.36643134321548537</c:v>
                </c:pt>
                <c:pt idx="4">
                  <c:v>0.32266843064385742</c:v>
                </c:pt>
                <c:pt idx="5">
                  <c:v>0.31429093507917277</c:v>
                </c:pt>
                <c:pt idx="6">
                  <c:v>0.33236011087502237</c:v>
                </c:pt>
                <c:pt idx="7">
                  <c:v>0.33293923818911497</c:v>
                </c:pt>
                <c:pt idx="8">
                  <c:v>0.31156089997379122</c:v>
                </c:pt>
                <c:pt idx="9">
                  <c:v>0.29383109897574822</c:v>
                </c:pt>
                <c:pt idx="10">
                  <c:v>0.32</c:v>
                </c:pt>
                <c:pt idx="11">
                  <c:v>0.36960403207372827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9-41C9-BF82-C7FBEA852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971824"/>
        <c:axId val="1532363936"/>
      </c:lineChart>
      <c:catAx>
        <c:axId val="143197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31980144"/>
        <c:crosses val="autoZero"/>
        <c:auto val="1"/>
        <c:lblAlgn val="ctr"/>
        <c:lblOffset val="100"/>
        <c:noMultiLvlLbl val="0"/>
      </c:catAx>
      <c:valAx>
        <c:axId val="14319801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31970992"/>
        <c:crosses val="autoZero"/>
        <c:crossBetween val="between"/>
      </c:valAx>
      <c:valAx>
        <c:axId val="15323639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31971824"/>
        <c:crosses val="max"/>
        <c:crossBetween val="between"/>
      </c:valAx>
      <c:catAx>
        <c:axId val="143197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32363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98739486210475"/>
          <c:y val="0.91213477819096234"/>
          <c:w val="0.7545608892303014"/>
          <c:h val="6.99981397003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200">
                <a:solidFill>
                  <a:schemeClr val="tx1"/>
                </a:solidFill>
              </a:rPr>
              <a:t>LÍNEAS</a:t>
            </a:r>
            <a:r>
              <a:rPr lang="es-CO" sz="1200" baseline="0">
                <a:solidFill>
                  <a:schemeClr val="tx1"/>
                </a:solidFill>
              </a:rPr>
              <a:t> DE PRODUCCIÓN DE PAPELES Y CARTONES</a:t>
            </a:r>
            <a:endParaRPr lang="es-CO" sz="1200">
              <a:solidFill>
                <a:schemeClr val="tx1"/>
              </a:solidFill>
            </a:endParaRPr>
          </a:p>
          <a:p>
            <a:pPr>
              <a:defRPr sz="1200">
                <a:solidFill>
                  <a:schemeClr val="tx1"/>
                </a:solidFill>
              </a:defRPr>
            </a:pPr>
            <a:r>
              <a:rPr lang="es-CO" sz="1200">
                <a:solidFill>
                  <a:schemeClr val="tx1"/>
                </a:solidFill>
              </a:rPr>
              <a:t>TOTAL</a:t>
            </a:r>
            <a:r>
              <a:rPr lang="es-CO" sz="1200" baseline="0">
                <a:solidFill>
                  <a:schemeClr val="tx1"/>
                </a:solidFill>
              </a:rPr>
              <a:t> AÑO</a:t>
            </a:r>
          </a:p>
          <a:p>
            <a:pPr>
              <a:defRPr sz="1200">
                <a:solidFill>
                  <a:schemeClr val="tx1"/>
                </a:solidFill>
              </a:defRPr>
            </a:pPr>
            <a:r>
              <a:rPr lang="es-CO" sz="1200" baseline="0">
                <a:solidFill>
                  <a:schemeClr val="tx1"/>
                </a:solidFill>
              </a:rPr>
              <a:t>(TONELADAS)</a:t>
            </a:r>
            <a:endParaRPr lang="es-CO" sz="12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40005519249951565"/>
          <c:y val="2.3036826758808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752808976411919"/>
          <c:y val="0.17175116568830201"/>
          <c:w val="0.69190026758823731"/>
          <c:h val="0.6615190195242688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Producción!$G$2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5000"/>
                    <a:shade val="51000"/>
                    <a:satMod val="130000"/>
                  </a:schemeClr>
                </a:gs>
                <a:gs pos="80000">
                  <a:schemeClr val="accent1">
                    <a:shade val="55000"/>
                    <a:shade val="93000"/>
                    <a:satMod val="130000"/>
                  </a:schemeClr>
                </a:gs>
                <a:gs pos="100000">
                  <a:schemeClr val="accent1">
                    <a:shade val="5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(Producción!$G$4,Producción!$G$14,Producción!$G$18,Producción!$G$26,Producción!$G$28,Producción!$G$30,Producción!$G$32)</c:f>
              <c:numCache>
                <c:formatCode>#,##0</c:formatCode>
                <c:ptCount val="7"/>
                <c:pt idx="0">
                  <c:v>308593</c:v>
                </c:pt>
                <c:pt idx="1">
                  <c:v>253928</c:v>
                </c:pt>
                <c:pt idx="2">
                  <c:v>402883</c:v>
                </c:pt>
                <c:pt idx="3">
                  <c:v>57454</c:v>
                </c:pt>
                <c:pt idx="4">
                  <c:v>66515</c:v>
                </c:pt>
                <c:pt idx="5">
                  <c:v>22470</c:v>
                </c:pt>
                <c:pt idx="6">
                  <c:v>48739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4-41AE-A9A0-D455CB2505BA}"/>
            </c:ext>
          </c:extLst>
        </c:ser>
        <c:ser>
          <c:idx val="2"/>
          <c:order val="1"/>
          <c:tx>
            <c:strRef>
              <c:f>Producción!$H$2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68000"/>
                    <a:shade val="51000"/>
                    <a:satMod val="130000"/>
                  </a:schemeClr>
                </a:gs>
                <a:gs pos="80000">
                  <a:schemeClr val="accent1">
                    <a:shade val="68000"/>
                    <a:shade val="93000"/>
                    <a:satMod val="130000"/>
                  </a:schemeClr>
                </a:gs>
                <a:gs pos="100000">
                  <a:schemeClr val="accent1">
                    <a:shade val="6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(Producción!$H$4,Producción!$H$14,Producción!$H$18,Producción!$H$26,Producción!$H$28,Producción!$H$30,Producción!$H$32)</c:f>
              <c:numCache>
                <c:formatCode>#,##0</c:formatCode>
                <c:ptCount val="7"/>
                <c:pt idx="0">
                  <c:v>318745</c:v>
                </c:pt>
                <c:pt idx="1">
                  <c:v>257481</c:v>
                </c:pt>
                <c:pt idx="2">
                  <c:v>427557</c:v>
                </c:pt>
                <c:pt idx="3">
                  <c:v>57081</c:v>
                </c:pt>
                <c:pt idx="4">
                  <c:v>66830</c:v>
                </c:pt>
                <c:pt idx="5">
                  <c:v>23485</c:v>
                </c:pt>
                <c:pt idx="6">
                  <c:v>52255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4-41AE-A9A0-D455CB2505BA}"/>
            </c:ext>
          </c:extLst>
        </c:ser>
        <c:ser>
          <c:idx val="3"/>
          <c:order val="2"/>
          <c:tx>
            <c:strRef>
              <c:f>Producción!$I$2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80000"/>
                    <a:shade val="51000"/>
                    <a:satMod val="130000"/>
                  </a:schemeClr>
                </a:gs>
                <a:gs pos="80000">
                  <a:schemeClr val="accent1">
                    <a:shade val="80000"/>
                    <a:shade val="93000"/>
                    <a:satMod val="130000"/>
                  </a:schemeClr>
                </a:gs>
                <a:gs pos="100000">
                  <a:schemeClr val="accent1">
                    <a:shade val="8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(Producción!$I$4,Producción!$I$14,Producción!$I$18,Producción!$I$26,Producción!$I$28,Producción!$I$30,Producción!$I$32)</c:f>
              <c:numCache>
                <c:formatCode>#,##0</c:formatCode>
                <c:ptCount val="7"/>
                <c:pt idx="0">
                  <c:v>322049</c:v>
                </c:pt>
                <c:pt idx="1">
                  <c:v>312880</c:v>
                </c:pt>
                <c:pt idx="2">
                  <c:v>447332</c:v>
                </c:pt>
                <c:pt idx="3">
                  <c:v>55157</c:v>
                </c:pt>
                <c:pt idx="4">
                  <c:v>69167</c:v>
                </c:pt>
                <c:pt idx="5">
                  <c:v>22946</c:v>
                </c:pt>
                <c:pt idx="6">
                  <c:v>57731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4-41AE-A9A0-D455CB2505BA}"/>
            </c:ext>
          </c:extLst>
        </c:ser>
        <c:ser>
          <c:idx val="4"/>
          <c:order val="3"/>
          <c:tx>
            <c:strRef>
              <c:f>Producción!$J$2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93000"/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hade val="93000"/>
                    <a:satMod val="130000"/>
                  </a:schemeClr>
                </a:gs>
                <a:gs pos="100000">
                  <a:schemeClr val="accent1">
                    <a:shade val="9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(Producción!$J$4,Producción!$J$14,Producción!$J$18,Producción!$J$26,Producción!$J$28,Producción!$J$30,Producción!$J$32)</c:f>
              <c:numCache>
                <c:formatCode>#,##0</c:formatCode>
                <c:ptCount val="7"/>
                <c:pt idx="0">
                  <c:v>314824</c:v>
                </c:pt>
                <c:pt idx="1">
                  <c:v>294970</c:v>
                </c:pt>
                <c:pt idx="2">
                  <c:v>464697</c:v>
                </c:pt>
                <c:pt idx="3">
                  <c:v>40155</c:v>
                </c:pt>
                <c:pt idx="4">
                  <c:v>77051</c:v>
                </c:pt>
                <c:pt idx="5">
                  <c:v>25625</c:v>
                </c:pt>
                <c:pt idx="6">
                  <c:v>61905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D4-41AE-A9A0-D455CB2505BA}"/>
            </c:ext>
          </c:extLst>
        </c:ser>
        <c:ser>
          <c:idx val="0"/>
          <c:order val="4"/>
          <c:tx>
            <c:strRef>
              <c:f>Producción!$K$2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42000"/>
                    <a:shade val="51000"/>
                    <a:satMod val="130000"/>
                  </a:schemeClr>
                </a:gs>
                <a:gs pos="80000">
                  <a:schemeClr val="accent1">
                    <a:shade val="42000"/>
                    <a:shade val="93000"/>
                    <a:satMod val="130000"/>
                  </a:schemeClr>
                </a:gs>
                <a:gs pos="100000">
                  <a:schemeClr val="accent1">
                    <a:shade val="42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-1.4229813049388431E-3"/>
                  <c:y val="-3.79867046533713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4-41AE-A9A0-D455CB250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(Producción!$K$4,Producción!$K$14,Producción!$K$18,Producción!$K$26,Producción!$K$28,Producción!$K$30,Producción!$K$32)</c:f>
              <c:numCache>
                <c:formatCode>#,##0</c:formatCode>
                <c:ptCount val="7"/>
                <c:pt idx="0">
                  <c:v>319697</c:v>
                </c:pt>
                <c:pt idx="1">
                  <c:v>303425</c:v>
                </c:pt>
                <c:pt idx="2">
                  <c:v>463359</c:v>
                </c:pt>
                <c:pt idx="3">
                  <c:v>48336</c:v>
                </c:pt>
                <c:pt idx="4">
                  <c:v>76228</c:v>
                </c:pt>
                <c:pt idx="5">
                  <c:v>28546</c:v>
                </c:pt>
                <c:pt idx="6">
                  <c:v>61191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D4-41AE-A9A0-D455CB2505BA}"/>
            </c:ext>
          </c:extLst>
        </c:ser>
        <c:ser>
          <c:idx val="5"/>
          <c:order val="5"/>
          <c:tx>
            <c:strRef>
              <c:f>Producción!$L$2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94000"/>
                    <a:shade val="51000"/>
                    <a:satMod val="130000"/>
                  </a:schemeClr>
                </a:gs>
                <a:gs pos="80000">
                  <a:schemeClr val="accent1">
                    <a:tint val="94000"/>
                    <a:shade val="93000"/>
                    <a:satMod val="130000"/>
                  </a:schemeClr>
                </a:gs>
                <a:gs pos="100000">
                  <a:schemeClr val="accent1">
                    <a:tint val="9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(Producción!$L$4,Producción!$L$14,Producción!$L$18,Producción!$L$26,Producción!$L$28,Producción!$L$30,Producción!$L$32)</c:f>
              <c:numCache>
                <c:formatCode>#,##0</c:formatCode>
                <c:ptCount val="7"/>
                <c:pt idx="0">
                  <c:v>325167</c:v>
                </c:pt>
                <c:pt idx="1">
                  <c:v>304954</c:v>
                </c:pt>
                <c:pt idx="2">
                  <c:v>506112</c:v>
                </c:pt>
                <c:pt idx="3">
                  <c:v>51124</c:v>
                </c:pt>
                <c:pt idx="4">
                  <c:v>79310</c:v>
                </c:pt>
                <c:pt idx="5">
                  <c:v>31286</c:v>
                </c:pt>
                <c:pt idx="6">
                  <c:v>50429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D4-41AE-A9A0-D455CB2505BA}"/>
            </c:ext>
          </c:extLst>
        </c:ser>
        <c:ser>
          <c:idx val="6"/>
          <c:order val="6"/>
          <c:tx>
            <c:strRef>
              <c:f>Producción!$M$2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81000"/>
                    <a:shade val="51000"/>
                    <a:satMod val="130000"/>
                  </a:schemeClr>
                </a:gs>
                <a:gs pos="80000">
                  <a:schemeClr val="accent1">
                    <a:tint val="81000"/>
                    <a:shade val="93000"/>
                    <a:satMod val="130000"/>
                  </a:schemeClr>
                </a:gs>
                <a:gs pos="100000">
                  <a:schemeClr val="accent1">
                    <a:tint val="81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(Producción!$M$4,Producción!$M$14,Producción!$M$18,Producción!$M$26,Producción!$M$28,Producción!$M$30,Producción!$M$32)</c:f>
              <c:numCache>
                <c:formatCode>#,##0</c:formatCode>
                <c:ptCount val="7"/>
                <c:pt idx="0">
                  <c:v>313999</c:v>
                </c:pt>
                <c:pt idx="1">
                  <c:v>314691</c:v>
                </c:pt>
                <c:pt idx="2">
                  <c:v>520305</c:v>
                </c:pt>
                <c:pt idx="3">
                  <c:v>47957</c:v>
                </c:pt>
                <c:pt idx="4">
                  <c:v>80507</c:v>
                </c:pt>
                <c:pt idx="5">
                  <c:v>32142</c:v>
                </c:pt>
                <c:pt idx="6">
                  <c:v>67779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8-420E-9438-2F811E67F119}"/>
            </c:ext>
          </c:extLst>
        </c:ser>
        <c:ser>
          <c:idx val="7"/>
          <c:order val="7"/>
          <c:tx>
            <c:strRef>
              <c:f>Producción!$N$2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9000"/>
                    <a:shade val="51000"/>
                    <a:satMod val="130000"/>
                  </a:schemeClr>
                </a:gs>
                <a:gs pos="80000">
                  <a:schemeClr val="accent1">
                    <a:tint val="69000"/>
                    <a:shade val="93000"/>
                    <a:satMod val="130000"/>
                  </a:schemeClr>
                </a:gs>
                <a:gs pos="100000">
                  <a:schemeClr val="accent1">
                    <a:tint val="69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(Producción!$N$4,Producción!$N$14,Producción!$N$18,Producción!$N$26,Producción!$N$28,Producción!$N$30,Producción!$N$32)</c:f>
              <c:numCache>
                <c:formatCode>#,##0</c:formatCode>
                <c:ptCount val="7"/>
                <c:pt idx="0">
                  <c:v>229457</c:v>
                </c:pt>
                <c:pt idx="1">
                  <c:v>262234</c:v>
                </c:pt>
                <c:pt idx="2">
                  <c:v>520407</c:v>
                </c:pt>
                <c:pt idx="3">
                  <c:v>47695</c:v>
                </c:pt>
                <c:pt idx="4">
                  <c:v>82025</c:v>
                </c:pt>
                <c:pt idx="5">
                  <c:v>59194</c:v>
                </c:pt>
                <c:pt idx="6">
                  <c:v>81127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4-400F-B649-21DCEC293F88}"/>
            </c:ext>
          </c:extLst>
        </c:ser>
        <c:ser>
          <c:idx val="8"/>
          <c:order val="8"/>
          <c:tx>
            <c:strRef>
              <c:f>Producción!$O$2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6000"/>
                    <a:shade val="51000"/>
                    <a:satMod val="130000"/>
                  </a:schemeClr>
                </a:gs>
                <a:gs pos="80000">
                  <a:schemeClr val="accent1">
                    <a:tint val="56000"/>
                    <a:shade val="93000"/>
                    <a:satMod val="130000"/>
                  </a:schemeClr>
                </a:gs>
                <a:gs pos="100000">
                  <a:schemeClr val="accent1">
                    <a:tint val="5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(Producción!$O$4,Producción!$O$14,Producción!$O$18,Producción!$O$26,Producción!$O$28,Producción!$O$30,Producción!$O$32)</c:f>
              <c:numCache>
                <c:formatCode>#,##0</c:formatCode>
                <c:ptCount val="7"/>
                <c:pt idx="0">
                  <c:v>228584</c:v>
                </c:pt>
                <c:pt idx="1">
                  <c:v>272806</c:v>
                </c:pt>
                <c:pt idx="2">
                  <c:v>569677.223</c:v>
                </c:pt>
                <c:pt idx="3">
                  <c:v>44426.618000000009</c:v>
                </c:pt>
                <c:pt idx="4">
                  <c:v>90728.262708900002</c:v>
                </c:pt>
                <c:pt idx="5">
                  <c:v>26027.383502000001</c:v>
                </c:pt>
                <c:pt idx="6">
                  <c:v>77985.148807999998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4-400F-B649-21DCEC293F88}"/>
            </c:ext>
          </c:extLst>
        </c:ser>
        <c:ser>
          <c:idx val="9"/>
          <c:order val="9"/>
          <c:tx>
            <c:strRef>
              <c:f>Producción!$P$2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43000"/>
                    <a:shade val="51000"/>
                    <a:satMod val="130000"/>
                  </a:schemeClr>
                </a:gs>
                <a:gs pos="80000">
                  <a:schemeClr val="accent1">
                    <a:tint val="43000"/>
                    <a:shade val="93000"/>
                    <a:satMod val="130000"/>
                  </a:schemeClr>
                </a:gs>
                <a:gs pos="100000">
                  <a:schemeClr val="accent1">
                    <a:tint val="4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(Producción!$A$4,Producción!$A$14,Producción!$A$18,Producción!$A$26,Producción!$A$28,Producción!$A$30,Producción!$A$32)</c:f>
              <c:strCache>
                <c:ptCount val="7"/>
                <c:pt idx="0">
                  <c:v>Imprenta y escritura</c:v>
                </c:pt>
                <c:pt idx="1">
                  <c:v>Papeles suaves</c:v>
                </c:pt>
                <c:pt idx="2">
                  <c:v>Liner y corrugado medio</c:v>
                </c:pt>
                <c:pt idx="3">
                  <c:v>Papel para sacos</c:v>
                </c:pt>
                <c:pt idx="4">
                  <c:v>Cartulinas para plegadizas</c:v>
                </c:pt>
                <c:pt idx="5">
                  <c:v>Papeles para bolsas y envolturas</c:v>
                </c:pt>
                <c:pt idx="6">
                  <c:v>Otros papeles y cartones</c:v>
                </c:pt>
              </c:strCache>
            </c:strRef>
          </c:cat>
          <c:val>
            <c:numRef>
              <c:f>(Producción!$P$4,Producción!$P$14,Producción!$P$18,Producción!$P$26,Producción!$P$28,Producción!$P$30,Producción!$P$32)</c:f>
              <c:numCache>
                <c:formatCode>#,##0</c:formatCode>
                <c:ptCount val="7"/>
                <c:pt idx="0">
                  <c:v>201554</c:v>
                </c:pt>
                <c:pt idx="1">
                  <c:v>279402</c:v>
                </c:pt>
                <c:pt idx="2">
                  <c:v>605667</c:v>
                </c:pt>
                <c:pt idx="3">
                  <c:v>55503</c:v>
                </c:pt>
                <c:pt idx="4">
                  <c:v>96653</c:v>
                </c:pt>
                <c:pt idx="5">
                  <c:v>23350</c:v>
                </c:pt>
                <c:pt idx="6">
                  <c:v>54481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64-400F-B649-21DCEC29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8640624"/>
        <c:axId val="-698634640"/>
      </c:barChart>
      <c:catAx>
        <c:axId val="-698640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34640"/>
        <c:crosses val="autoZero"/>
        <c:auto val="1"/>
        <c:lblAlgn val="ctr"/>
        <c:lblOffset val="100"/>
        <c:noMultiLvlLbl val="0"/>
      </c:catAx>
      <c:valAx>
        <c:axId val="-698634640"/>
        <c:scaling>
          <c:orientation val="minMax"/>
          <c:max val="530000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40624"/>
        <c:crosses val="autoZero"/>
        <c:crossBetween val="between"/>
        <c:majorUnit val="100000"/>
        <c:min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53183073860931"/>
          <c:y val="0.90839680928954047"/>
          <c:w val="0.60736912316502734"/>
          <c:h val="4.4597157818567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Exportaciones de Papeles para Imprenta y Escritura</a:t>
            </a:r>
          </a:p>
          <a:p>
            <a:pPr>
              <a:defRPr sz="1200"/>
            </a:pPr>
            <a:r>
              <a:rPr lang="en-US" sz="1200"/>
              <a:t>Total Año</a:t>
            </a:r>
          </a:p>
        </c:rich>
      </c:tx>
      <c:layout>
        <c:manualLayout>
          <c:xMode val="edge"/>
          <c:yMode val="edge"/>
          <c:x val="0.2901022430274357"/>
          <c:y val="3.723963206610143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5194151059345144E-2"/>
          <c:y val="0.15298732600059234"/>
          <c:w val="0.92002741324001158"/>
          <c:h val="0.6672205828019212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Exportaciones!$L$8</c:f>
              <c:strCache>
                <c:ptCount val="1"/>
                <c:pt idx="0">
                  <c:v>     Recubiertos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Exportaciones!$R$8:$AA$8</c:f>
              <c:numCache>
                <c:formatCode>#,##0</c:formatCode>
                <c:ptCount val="10"/>
                <c:pt idx="0">
                  <c:v>2919.5910000000003</c:v>
                </c:pt>
                <c:pt idx="1">
                  <c:v>1460.6200000000001</c:v>
                </c:pt>
                <c:pt idx="2">
                  <c:v>653.77699999999993</c:v>
                </c:pt>
                <c:pt idx="3">
                  <c:v>2438.1740000000004</c:v>
                </c:pt>
                <c:pt idx="4">
                  <c:v>1837.3820000000001</c:v>
                </c:pt>
                <c:pt idx="5">
                  <c:v>2301</c:v>
                </c:pt>
                <c:pt idx="6">
                  <c:v>1832.5119999999999</c:v>
                </c:pt>
                <c:pt idx="7">
                  <c:v>1707.741</c:v>
                </c:pt>
                <c:pt idx="8">
                  <c:v>2418.5169999999998</c:v>
                </c:pt>
                <c:pt idx="9">
                  <c:v>135.64699999999999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B-4C4D-A52E-D883BD83592D}"/>
            </c:ext>
          </c:extLst>
        </c:ser>
        <c:ser>
          <c:idx val="3"/>
          <c:order val="2"/>
          <c:tx>
            <c:strRef>
              <c:f>Exportaciones!$L$11</c:f>
              <c:strCache>
                <c:ptCount val="1"/>
                <c:pt idx="0">
                  <c:v>     Sin recubrir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8000"/>
                    <a:shade val="51000"/>
                    <a:satMod val="130000"/>
                  </a:schemeClr>
                </a:gs>
                <a:gs pos="80000">
                  <a:schemeClr val="accent1">
                    <a:tint val="58000"/>
                    <a:shade val="93000"/>
                    <a:satMod val="130000"/>
                  </a:schemeClr>
                </a:gs>
                <a:gs pos="100000">
                  <a:schemeClr val="accent1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Exportaciones!$R$11:$AA$11</c:f>
              <c:numCache>
                <c:formatCode>#,##0</c:formatCode>
                <c:ptCount val="10"/>
                <c:pt idx="0">
                  <c:v>93886.634999999995</c:v>
                </c:pt>
                <c:pt idx="1">
                  <c:v>75126.567999999999</c:v>
                </c:pt>
                <c:pt idx="2">
                  <c:v>72752.478000000003</c:v>
                </c:pt>
                <c:pt idx="3">
                  <c:v>74338.879000000001</c:v>
                </c:pt>
                <c:pt idx="4">
                  <c:v>84580.36</c:v>
                </c:pt>
                <c:pt idx="5">
                  <c:v>78013</c:v>
                </c:pt>
                <c:pt idx="6">
                  <c:v>84478.367000000013</c:v>
                </c:pt>
                <c:pt idx="7">
                  <c:v>47770.969000000005</c:v>
                </c:pt>
                <c:pt idx="8">
                  <c:v>41039.108</c:v>
                </c:pt>
                <c:pt idx="9">
                  <c:v>14566.715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1B-4C4D-A52E-D883BD835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8"/>
        <c:axId val="-657848000"/>
        <c:axId val="-657844736"/>
      </c:barChart>
      <c:lineChart>
        <c:grouping val="standard"/>
        <c:varyColors val="0"/>
        <c:ser>
          <c:idx val="1"/>
          <c:order val="0"/>
          <c:tx>
            <c:strRef>
              <c:f>Exportaciones!$L$5</c:f>
              <c:strCache>
                <c:ptCount val="1"/>
                <c:pt idx="0">
                  <c:v>Imprenta y escritura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8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gradFill rotWithShape="1">
                <a:gsLst>
                  <a:gs pos="0">
                    <a:schemeClr val="accent1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flat" cmpd="sng" algn="ctr">
                <a:solidFill>
                  <a:schemeClr val="accent1">
                    <a:shade val="86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3"/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21B-4C4D-A52E-D883BD83592D}"/>
                </c:ext>
              </c:extLst>
            </c:dLbl>
            <c:numFmt formatCode="#,##0" sourceLinked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[1]Exportaciones!$B$6:$G$6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Exportaciones!$R$5:$AA$5</c:f>
              <c:numCache>
                <c:formatCode>#,##0</c:formatCode>
                <c:ptCount val="10"/>
                <c:pt idx="0">
                  <c:v>96859.172999999995</c:v>
                </c:pt>
                <c:pt idx="1">
                  <c:v>77015.739999999991</c:v>
                </c:pt>
                <c:pt idx="2">
                  <c:v>73636.664000000004</c:v>
                </c:pt>
                <c:pt idx="3">
                  <c:v>76777.426999999996</c:v>
                </c:pt>
                <c:pt idx="4">
                  <c:v>86418.308999999994</c:v>
                </c:pt>
                <c:pt idx="5">
                  <c:v>80401</c:v>
                </c:pt>
                <c:pt idx="6">
                  <c:v>86332.65800000001</c:v>
                </c:pt>
                <c:pt idx="7">
                  <c:v>49498.455000000009</c:v>
                </c:pt>
                <c:pt idx="8">
                  <c:v>43641.413</c:v>
                </c:pt>
                <c:pt idx="9">
                  <c:v>14952.11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1B-4C4D-A52E-D883BD835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7851808"/>
        <c:axId val="-657854528"/>
      </c:lineChart>
      <c:catAx>
        <c:axId val="-6578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7844736"/>
        <c:crosses val="autoZero"/>
        <c:auto val="1"/>
        <c:lblAlgn val="ctr"/>
        <c:lblOffset val="100"/>
        <c:noMultiLvlLbl val="0"/>
      </c:catAx>
      <c:valAx>
        <c:axId val="-657844736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7848000"/>
        <c:crosses val="autoZero"/>
        <c:crossBetween val="between"/>
        <c:majorUnit val="10000"/>
      </c:valAx>
      <c:valAx>
        <c:axId val="-657854528"/>
        <c:scaling>
          <c:orientation val="minMax"/>
          <c:max val="120000"/>
          <c:min val="0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7851808"/>
        <c:crosses val="max"/>
        <c:crossBetween val="between"/>
        <c:majorUnit val="20000"/>
      </c:valAx>
      <c:catAx>
        <c:axId val="-65785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578545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9.7011310756166036E-2"/>
          <c:y val="0.90296007331807471"/>
          <c:w val="0.78656012771370842"/>
          <c:h val="7.8015802996788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 sz="1200"/>
          </a:p>
          <a:p>
            <a:pPr>
              <a:defRPr sz="1200"/>
            </a:pPr>
            <a:r>
              <a:rPr lang="en-US" sz="1200"/>
              <a:t>Exportaciones de Papeles Suaves</a:t>
            </a:r>
          </a:p>
          <a:p>
            <a:pPr>
              <a:defRPr sz="1200"/>
            </a:pPr>
            <a:r>
              <a:rPr lang="en-US" sz="1200"/>
              <a:t>Total Año</a:t>
            </a:r>
          </a:p>
        </c:rich>
      </c:tx>
      <c:layout>
        <c:manualLayout>
          <c:xMode val="edge"/>
          <c:yMode val="edge"/>
          <c:x val="0.34989115965819101"/>
          <c:y val="1.679573835784073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2.9268649780256506E-2"/>
          <c:y val="0.11055324777316221"/>
          <c:w val="0.93734474644540855"/>
          <c:h val="0.6812906359146050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Exportaciones!$L$16</c:f>
              <c:strCache>
                <c:ptCount val="1"/>
                <c:pt idx="0">
                  <c:v>       Grandes rollos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2"/>
              <c:layout>
                <c:manualLayout>
                  <c:x val="-2.7227406116270237E-17"/>
                  <c:y val="3.7874015748031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96-4AE0-8173-B90F495022D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Exportaciones!$R$16:$AA$16</c:f>
              <c:numCache>
                <c:formatCode>#,##0</c:formatCode>
                <c:ptCount val="10"/>
                <c:pt idx="0">
                  <c:v>20654.384999999998</c:v>
                </c:pt>
                <c:pt idx="1">
                  <c:v>14333.499</c:v>
                </c:pt>
                <c:pt idx="2">
                  <c:v>11022.258</c:v>
                </c:pt>
                <c:pt idx="3">
                  <c:v>5489.0020000000004</c:v>
                </c:pt>
                <c:pt idx="4">
                  <c:v>6555.6189999999997</c:v>
                </c:pt>
                <c:pt idx="5">
                  <c:v>4916</c:v>
                </c:pt>
                <c:pt idx="6">
                  <c:v>3796.4769999999999</c:v>
                </c:pt>
                <c:pt idx="7">
                  <c:v>7744.2290000000003</c:v>
                </c:pt>
                <c:pt idx="8">
                  <c:v>3943.7750000000001</c:v>
                </c:pt>
                <c:pt idx="9">
                  <c:v>2361.64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5-4FCD-A909-CF5887807D89}"/>
            </c:ext>
          </c:extLst>
        </c:ser>
        <c:ser>
          <c:idx val="2"/>
          <c:order val="2"/>
          <c:tx>
            <c:strRef>
              <c:f>Exportaciones!$L$17</c:f>
              <c:strCache>
                <c:ptCount val="1"/>
                <c:pt idx="0">
                  <c:v>       Higiénicos rollos pequeños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Exportaciones!$R$17:$AA$17</c:f>
              <c:numCache>
                <c:formatCode>#,##0</c:formatCode>
                <c:ptCount val="10"/>
                <c:pt idx="0">
                  <c:v>9213.5159999999996</c:v>
                </c:pt>
                <c:pt idx="1">
                  <c:v>7379.3879999999999</c:v>
                </c:pt>
                <c:pt idx="2">
                  <c:v>4203.1689999999999</c:v>
                </c:pt>
                <c:pt idx="3">
                  <c:v>4736.2039999999997</c:v>
                </c:pt>
                <c:pt idx="4">
                  <c:v>4386.0460000000003</c:v>
                </c:pt>
                <c:pt idx="5">
                  <c:v>3820</c:v>
                </c:pt>
                <c:pt idx="6">
                  <c:v>4491.8919999999998</c:v>
                </c:pt>
                <c:pt idx="7">
                  <c:v>7719.1189999999997</c:v>
                </c:pt>
                <c:pt idx="8">
                  <c:v>2615.0459999999998</c:v>
                </c:pt>
                <c:pt idx="9">
                  <c:v>17113.105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5-4FCD-A909-CF5887807D89}"/>
            </c:ext>
          </c:extLst>
        </c:ser>
        <c:ser>
          <c:idx val="3"/>
          <c:order val="3"/>
          <c:tx>
            <c:strRef>
              <c:f>Exportaciones!$L$18</c:f>
              <c:strCache>
                <c:ptCount val="1"/>
                <c:pt idx="0">
                  <c:v>       Otros usos domésticos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Exportaciones!$R$18:$AA$18</c:f>
              <c:numCache>
                <c:formatCode>#,##0</c:formatCode>
                <c:ptCount val="10"/>
                <c:pt idx="0">
                  <c:v>8869.2759999999998</c:v>
                </c:pt>
                <c:pt idx="1">
                  <c:v>10100.397000000001</c:v>
                </c:pt>
                <c:pt idx="2">
                  <c:v>6492.6549999999997</c:v>
                </c:pt>
                <c:pt idx="3">
                  <c:v>4742.7179999999998</c:v>
                </c:pt>
                <c:pt idx="4">
                  <c:v>4596.9030000000002</c:v>
                </c:pt>
                <c:pt idx="5">
                  <c:v>4413</c:v>
                </c:pt>
                <c:pt idx="6">
                  <c:v>4303.799</c:v>
                </c:pt>
                <c:pt idx="7">
                  <c:v>6490.7219999999998</c:v>
                </c:pt>
                <c:pt idx="8">
                  <c:v>6354.8190000000004</c:v>
                </c:pt>
                <c:pt idx="9">
                  <c:v>944.59100000000001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15-4FCD-A909-CF5887807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-657846368"/>
        <c:axId val="-657853984"/>
      </c:barChart>
      <c:lineChart>
        <c:grouping val="standard"/>
        <c:varyColors val="0"/>
        <c:ser>
          <c:idx val="0"/>
          <c:order val="0"/>
          <c:tx>
            <c:strRef>
              <c:f>Exportaciones!$L$15</c:f>
              <c:strCache>
                <c:ptCount val="1"/>
                <c:pt idx="0">
                  <c:v>Papeles suaves</c:v>
                </c:pt>
              </c:strCache>
            </c:strRef>
          </c:tx>
          <c:spPr>
            <a:ln w="47625" cap="rnd" cmpd="sng" algn="ctr">
              <a:solidFill>
                <a:schemeClr val="accent1">
                  <a:shade val="58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58000"/>
                </a:schemeClr>
              </a:solidFill>
              <a:ln w="9525" cap="flat" cmpd="sng" algn="ctr">
                <a:solidFill>
                  <a:schemeClr val="accent1">
                    <a:shade val="58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numFmt formatCode="#,##0" sourceLinked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[1]Exportaciones!$B$6:$G$6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Exportaciones!$R$15:$AA$15</c:f>
              <c:numCache>
                <c:formatCode>#,##0</c:formatCode>
                <c:ptCount val="10"/>
                <c:pt idx="0">
                  <c:v>38737.176999999996</c:v>
                </c:pt>
                <c:pt idx="1">
                  <c:v>31813.284</c:v>
                </c:pt>
                <c:pt idx="2">
                  <c:v>21718.081999999999</c:v>
                </c:pt>
                <c:pt idx="3">
                  <c:v>14967.923999999999</c:v>
                </c:pt>
                <c:pt idx="4">
                  <c:v>15538.568000000001</c:v>
                </c:pt>
                <c:pt idx="5">
                  <c:v>13149</c:v>
                </c:pt>
                <c:pt idx="6">
                  <c:v>12592.167999999998</c:v>
                </c:pt>
                <c:pt idx="7">
                  <c:v>21954.07</c:v>
                </c:pt>
                <c:pt idx="8">
                  <c:v>12913.64</c:v>
                </c:pt>
                <c:pt idx="9">
                  <c:v>20419.335999999999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15-4FCD-A909-CF5887807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7844192"/>
        <c:axId val="-657853440"/>
      </c:lineChart>
      <c:catAx>
        <c:axId val="-6578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7853984"/>
        <c:crosses val="autoZero"/>
        <c:auto val="1"/>
        <c:lblAlgn val="ctr"/>
        <c:lblOffset val="100"/>
        <c:noMultiLvlLbl val="0"/>
      </c:catAx>
      <c:valAx>
        <c:axId val="-657853984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7846368"/>
        <c:crosses val="autoZero"/>
        <c:crossBetween val="between"/>
        <c:majorUnit val="5000"/>
      </c:valAx>
      <c:valAx>
        <c:axId val="-657853440"/>
        <c:scaling>
          <c:orientation val="minMax"/>
          <c:max val="40000"/>
          <c:min val="0"/>
        </c:scaling>
        <c:delete val="0"/>
        <c:axPos val="r"/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7844192"/>
        <c:crosses val="max"/>
        <c:crossBetween val="between"/>
      </c:valAx>
      <c:catAx>
        <c:axId val="-65784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578534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015874245932"/>
          <c:y val="0.87425075873531832"/>
          <c:w val="0.82146348437962768"/>
          <c:h val="0.101142915075529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 sz="1200"/>
          </a:p>
          <a:p>
            <a:pPr>
              <a:defRPr sz="1200"/>
            </a:pPr>
            <a:r>
              <a:rPr lang="en-US" sz="1200"/>
              <a:t>Exportaciones de  Liner y Corrugado Medio</a:t>
            </a:r>
          </a:p>
          <a:p>
            <a:pPr>
              <a:defRPr sz="1200"/>
            </a:pPr>
            <a:r>
              <a:rPr lang="en-US" sz="1200"/>
              <a:t>Total Año</a:t>
            </a:r>
          </a:p>
          <a:p>
            <a:pPr>
              <a:defRPr sz="1200"/>
            </a:pPr>
            <a:endParaRPr lang="en-US" sz="1200"/>
          </a:p>
        </c:rich>
      </c:tx>
      <c:layout>
        <c:manualLayout>
          <c:xMode val="edge"/>
          <c:yMode val="edge"/>
          <c:x val="0.34435218324982103"/>
          <c:y val="2.25324761619987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9517105816318407E-2"/>
          <c:y val="0.13359796006511845"/>
          <c:w val="0.91684675779163982"/>
          <c:h val="0.634672248247450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Exportaciones!$L$21</c:f>
              <c:strCache>
                <c:ptCount val="1"/>
                <c:pt idx="0">
                  <c:v>  Liner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Exportaciones!$R$21:$AA$21</c:f>
              <c:numCache>
                <c:formatCode>#,##0</c:formatCode>
                <c:ptCount val="10"/>
                <c:pt idx="0">
                  <c:v>6884.8379999999997</c:v>
                </c:pt>
                <c:pt idx="1">
                  <c:v>8782.232</c:v>
                </c:pt>
                <c:pt idx="2">
                  <c:v>9089.9880000000012</c:v>
                </c:pt>
                <c:pt idx="3">
                  <c:v>9228.2189999999991</c:v>
                </c:pt>
                <c:pt idx="4">
                  <c:v>13370.57</c:v>
                </c:pt>
                <c:pt idx="5">
                  <c:v>14580</c:v>
                </c:pt>
                <c:pt idx="6">
                  <c:v>11187.941000000001</c:v>
                </c:pt>
                <c:pt idx="7">
                  <c:v>12260.622000000001</c:v>
                </c:pt>
                <c:pt idx="8">
                  <c:v>15014.646999999999</c:v>
                </c:pt>
                <c:pt idx="9">
                  <c:v>16539.438999999998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E4-4099-8763-8989782F7DE7}"/>
            </c:ext>
          </c:extLst>
        </c:ser>
        <c:ser>
          <c:idx val="2"/>
          <c:order val="2"/>
          <c:tx>
            <c:strRef>
              <c:f>Exportaciones!$L$24</c:f>
              <c:strCache>
                <c:ptCount val="1"/>
                <c:pt idx="0">
                  <c:v>  Corrugado medio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Exportaciones!$R$24:$AA$24</c:f>
              <c:numCache>
                <c:formatCode>#,##0</c:formatCode>
                <c:ptCount val="10"/>
                <c:pt idx="0">
                  <c:v>3406.1329999999998</c:v>
                </c:pt>
                <c:pt idx="1">
                  <c:v>3946.2379999999998</c:v>
                </c:pt>
                <c:pt idx="2">
                  <c:v>1023.665</c:v>
                </c:pt>
                <c:pt idx="3">
                  <c:v>1615.7860000000001</c:v>
                </c:pt>
                <c:pt idx="4">
                  <c:v>4865.5</c:v>
                </c:pt>
                <c:pt idx="5">
                  <c:v>6764</c:v>
                </c:pt>
                <c:pt idx="6">
                  <c:v>5179.3649999999998</c:v>
                </c:pt>
                <c:pt idx="7">
                  <c:v>15353.437</c:v>
                </c:pt>
                <c:pt idx="8">
                  <c:v>12313.485000000001</c:v>
                </c:pt>
                <c:pt idx="9">
                  <c:v>6873.6379999999999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E4-4099-8763-8989782F7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3"/>
        <c:axId val="-660901488"/>
        <c:axId val="-660898224"/>
      </c:barChart>
      <c:lineChart>
        <c:grouping val="standard"/>
        <c:varyColors val="0"/>
        <c:ser>
          <c:idx val="0"/>
          <c:order val="0"/>
          <c:tx>
            <c:strRef>
              <c:f>Exportaciones!$L$20</c:f>
              <c:strCache>
                <c:ptCount val="1"/>
                <c:pt idx="0">
                  <c:v>Liner y corrugado medio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65000"/>
                </a:schemeClr>
              </a:solidFill>
              <a:ln w="9525" cap="flat" cmpd="sng" algn="ctr">
                <a:solidFill>
                  <a:schemeClr val="accent1">
                    <a:shade val="65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numFmt formatCode="#,##0" sourceLinked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[1]Exportaciones!$B$6:$G$6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Exportaciones!$R$20:$AA$20</c:f>
              <c:numCache>
                <c:formatCode>#,##0</c:formatCode>
                <c:ptCount val="10"/>
                <c:pt idx="0">
                  <c:v>10290.971</c:v>
                </c:pt>
                <c:pt idx="1">
                  <c:v>12728.47</c:v>
                </c:pt>
                <c:pt idx="2">
                  <c:v>10113.653000000002</c:v>
                </c:pt>
                <c:pt idx="3">
                  <c:v>10844.004999999999</c:v>
                </c:pt>
                <c:pt idx="4">
                  <c:v>18236.07</c:v>
                </c:pt>
                <c:pt idx="5">
                  <c:v>21344</c:v>
                </c:pt>
                <c:pt idx="6">
                  <c:v>16367.306</c:v>
                </c:pt>
                <c:pt idx="7">
                  <c:v>27614.059000000001</c:v>
                </c:pt>
                <c:pt idx="8">
                  <c:v>27328.131999999998</c:v>
                </c:pt>
                <c:pt idx="9">
                  <c:v>23413.076999999997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E4-4099-8763-8989782F7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904752"/>
        <c:axId val="-660902032"/>
      </c:lineChart>
      <c:catAx>
        <c:axId val="-66090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898224"/>
        <c:crosses val="autoZero"/>
        <c:auto val="1"/>
        <c:lblAlgn val="ctr"/>
        <c:lblOffset val="100"/>
        <c:noMultiLvlLbl val="0"/>
      </c:catAx>
      <c:valAx>
        <c:axId val="-660898224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901488"/>
        <c:crosses val="autoZero"/>
        <c:crossBetween val="between"/>
      </c:valAx>
      <c:valAx>
        <c:axId val="-660902032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904752"/>
        <c:crosses val="max"/>
        <c:crossBetween val="between"/>
      </c:valAx>
      <c:catAx>
        <c:axId val="-66090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609020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198179772982924E-2"/>
          <c:y val="0.81998770723279824"/>
          <c:w val="0.81092408903432511"/>
          <c:h val="0.126150868799627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 sz="1200"/>
          </a:p>
          <a:p>
            <a:pPr>
              <a:defRPr sz="1200"/>
            </a:pPr>
            <a:r>
              <a:rPr lang="en-US" sz="1200"/>
              <a:t>Papel para Sacos</a:t>
            </a:r>
          </a:p>
          <a:p>
            <a:pPr>
              <a:defRPr sz="1200"/>
            </a:pPr>
            <a:endParaRPr lang="en-US" sz="1200"/>
          </a:p>
        </c:rich>
      </c:tx>
      <c:layout>
        <c:manualLayout>
          <c:xMode val="edge"/>
          <c:yMode val="edge"/>
          <c:x val="0.41264875264736062"/>
          <c:y val="5.084792972307033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0987196692025005E-2"/>
          <c:y val="0.12771417858481976"/>
          <c:w val="0.92083557551293094"/>
          <c:h val="0.75507975788740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Exportaciones!$L$28</c:f>
              <c:strCache>
                <c:ptCount val="1"/>
                <c:pt idx="0">
                  <c:v>Papel para sacos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glow rad="63500">
                <a:schemeClr val="accent3">
                  <a:satMod val="175000"/>
                  <a:alpha val="40000"/>
                </a:schemeClr>
              </a:glow>
              <a:innerShdw blurRad="63500" dist="50800" dir="18900000">
                <a:schemeClr val="accent3">
                  <a:lumMod val="75000"/>
                  <a:alpha val="50000"/>
                </a:schemeClr>
              </a:inn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1.81747581707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FE-4276-BFF5-7AEDA81EE699}"/>
                </c:ext>
              </c:extLst>
            </c:dLbl>
            <c:dLbl>
              <c:idx val="2"/>
              <c:layout>
                <c:manualLayout>
                  <c:x val="1.4689265928802863E-3"/>
                  <c:y val="-2.4233169903618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E-4276-BFF5-7AEDA81EE699}"/>
                </c:ext>
              </c:extLst>
            </c:dLbl>
            <c:dLbl>
              <c:idx val="3"/>
              <c:layout>
                <c:manualLayout>
                  <c:x val="2.9378047998595996E-3"/>
                  <c:y val="3.77331405002946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E-4276-BFF5-7AEDA81EE699}"/>
                </c:ext>
              </c:extLst>
            </c:dLbl>
            <c:dLbl>
              <c:idx val="4"/>
              <c:layout>
                <c:manualLayout>
                  <c:x val="6.1728405062765369E-3"/>
                  <c:y val="1.2638230647709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E-4276-BFF5-7AEDA81EE69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Exportaciones!$R$28:$AA$28</c:f>
              <c:numCache>
                <c:formatCode>#,##0</c:formatCode>
                <c:ptCount val="10"/>
                <c:pt idx="0">
                  <c:v>25726.419000000002</c:v>
                </c:pt>
                <c:pt idx="1">
                  <c:v>23702.121999999999</c:v>
                </c:pt>
                <c:pt idx="2">
                  <c:v>23152.419000000002</c:v>
                </c:pt>
                <c:pt idx="3">
                  <c:v>10202.084999999999</c:v>
                </c:pt>
                <c:pt idx="4">
                  <c:v>17064.550999999999</c:v>
                </c:pt>
                <c:pt idx="5">
                  <c:v>19198</c:v>
                </c:pt>
                <c:pt idx="6">
                  <c:v>14911.868</c:v>
                </c:pt>
                <c:pt idx="7">
                  <c:v>15557.644</c:v>
                </c:pt>
                <c:pt idx="8">
                  <c:v>10866.055</c:v>
                </c:pt>
                <c:pt idx="9">
                  <c:v>19536.776999999998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E-4276-BFF5-7AEDA81EE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5"/>
        <c:axId val="-660904208"/>
        <c:axId val="-660902576"/>
      </c:barChart>
      <c:catAx>
        <c:axId val="-66090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902576"/>
        <c:crosses val="autoZero"/>
        <c:auto val="1"/>
        <c:lblAlgn val="ctr"/>
        <c:lblOffset val="100"/>
        <c:noMultiLvlLbl val="0"/>
      </c:catAx>
      <c:valAx>
        <c:axId val="-660902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90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2297396975250828"/>
          <c:y val="4.644323534261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4467813455778192E-2"/>
          <c:y val="0.10367096783059186"/>
          <c:w val="0.89797067448944912"/>
          <c:h val="0.73889965325015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Exportaciones!$L$30</c:f>
              <c:strCache>
                <c:ptCount val="1"/>
                <c:pt idx="0">
                  <c:v>Cartulinas para plegadizas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Exportaciones!$R$30:$AA$30</c:f>
              <c:numCache>
                <c:formatCode>#,##0</c:formatCode>
                <c:ptCount val="10"/>
                <c:pt idx="0">
                  <c:v>4239.3029999999999</c:v>
                </c:pt>
                <c:pt idx="1">
                  <c:v>2951.134</c:v>
                </c:pt>
                <c:pt idx="2">
                  <c:v>1241.0650000000001</c:v>
                </c:pt>
                <c:pt idx="3">
                  <c:v>896.49300000000005</c:v>
                </c:pt>
                <c:pt idx="4">
                  <c:v>1939.779</c:v>
                </c:pt>
                <c:pt idx="5">
                  <c:v>2962</c:v>
                </c:pt>
                <c:pt idx="6">
                  <c:v>1647.816</c:v>
                </c:pt>
                <c:pt idx="7">
                  <c:v>1434.6389999999999</c:v>
                </c:pt>
                <c:pt idx="8">
                  <c:v>3154.27</c:v>
                </c:pt>
                <c:pt idx="9">
                  <c:v>4226.4489999999996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0-4920-80CD-B59809B4BE6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2"/>
        <c:overlap val="-24"/>
        <c:axId val="-660899856"/>
        <c:axId val="-660896048"/>
      </c:barChart>
      <c:catAx>
        <c:axId val="-66089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896048"/>
        <c:crosses val="autoZero"/>
        <c:auto val="1"/>
        <c:lblAlgn val="ctr"/>
        <c:lblOffset val="100"/>
        <c:noMultiLvlLbl val="0"/>
      </c:catAx>
      <c:valAx>
        <c:axId val="-660896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899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Exportaciones</a:t>
            </a:r>
            <a:r>
              <a:rPr lang="en-US" sz="1200" baseline="0"/>
              <a:t> de Otros Papeles y Cartones</a:t>
            </a:r>
          </a:p>
          <a:p>
            <a:pPr>
              <a:defRPr sz="1200"/>
            </a:pPr>
            <a:r>
              <a:rPr lang="en-US" sz="1200" baseline="0"/>
              <a:t>Total Año</a:t>
            </a:r>
            <a:endParaRPr lang="en-US" sz="1200"/>
          </a:p>
        </c:rich>
      </c:tx>
      <c:layout>
        <c:manualLayout>
          <c:xMode val="edge"/>
          <c:yMode val="edge"/>
          <c:x val="0.34890503087440389"/>
          <c:y val="2.733696749444780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0367577424153481E-2"/>
          <c:y val="0.11525495210534578"/>
          <c:w val="0.87520543433856379"/>
          <c:h val="0.692750970231285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Exportaciones!$L$35</c:f>
              <c:strCache>
                <c:ptCount val="1"/>
                <c:pt idx="0">
                  <c:v>  Otros papeles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Exportaciones!$R$35:$AA$35</c:f>
              <c:numCache>
                <c:formatCode>#,##0</c:formatCode>
                <c:ptCount val="10"/>
                <c:pt idx="0">
                  <c:v>4561.1319999999996</c:v>
                </c:pt>
                <c:pt idx="1">
                  <c:v>5556.5750000000007</c:v>
                </c:pt>
                <c:pt idx="2">
                  <c:v>4805.6379999999999</c:v>
                </c:pt>
                <c:pt idx="3">
                  <c:v>3925.8519999999999</c:v>
                </c:pt>
                <c:pt idx="4">
                  <c:v>6456.3379999999997</c:v>
                </c:pt>
                <c:pt idx="5">
                  <c:v>6208</c:v>
                </c:pt>
                <c:pt idx="6">
                  <c:v>7338.1209999999992</c:v>
                </c:pt>
                <c:pt idx="7">
                  <c:v>6326.4699999999993</c:v>
                </c:pt>
                <c:pt idx="8">
                  <c:v>8820.3110000000015</c:v>
                </c:pt>
                <c:pt idx="9">
                  <c:v>10632.664000000001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44-4E46-8FB8-768E58C2A90B}"/>
            </c:ext>
          </c:extLst>
        </c:ser>
        <c:ser>
          <c:idx val="4"/>
          <c:order val="2"/>
          <c:tx>
            <c:strRef>
              <c:f>Exportaciones!$L$38</c:f>
              <c:strCache>
                <c:ptCount val="1"/>
                <c:pt idx="0">
                  <c:v>  Otros cartones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Exportaciones!$R$38:$AA$38</c:f>
              <c:numCache>
                <c:formatCode>#,##0</c:formatCode>
                <c:ptCount val="10"/>
                <c:pt idx="0">
                  <c:v>13520.041999999999</c:v>
                </c:pt>
                <c:pt idx="1">
                  <c:v>15338.362999999999</c:v>
                </c:pt>
                <c:pt idx="2">
                  <c:v>15678.478999999999</c:v>
                </c:pt>
                <c:pt idx="3">
                  <c:v>16457.976999999999</c:v>
                </c:pt>
                <c:pt idx="4">
                  <c:v>21048.313999999998</c:v>
                </c:pt>
                <c:pt idx="5">
                  <c:v>20835</c:v>
                </c:pt>
                <c:pt idx="6">
                  <c:v>22125.448</c:v>
                </c:pt>
                <c:pt idx="7">
                  <c:v>24524.034</c:v>
                </c:pt>
                <c:pt idx="8">
                  <c:v>31978.530999999999</c:v>
                </c:pt>
                <c:pt idx="9">
                  <c:v>37386.707000000002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44-4E46-8FB8-768E58C2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"/>
        <c:axId val="-660903120"/>
        <c:axId val="-660906928"/>
      </c:barChart>
      <c:lineChart>
        <c:grouping val="standard"/>
        <c:varyColors val="0"/>
        <c:ser>
          <c:idx val="0"/>
          <c:order val="0"/>
          <c:tx>
            <c:strRef>
              <c:f>Exportaciones!$L$34</c:f>
              <c:strCache>
                <c:ptCount val="1"/>
                <c:pt idx="0">
                  <c:v>Otros papeles y cartones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53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53000"/>
                </a:schemeClr>
              </a:solidFill>
              <a:ln w="9525" cap="flat" cmpd="sng" algn="ctr">
                <a:solidFill>
                  <a:schemeClr val="accent1">
                    <a:shade val="53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3"/>
              <c:tx>
                <c:rich>
                  <a:bodyPr/>
                  <a:lstStyle/>
                  <a:p>
                    <a:fld id="{C40C6361-815F-4D1C-B959-3CDD11C31C6E}" type="VALUE">
                      <a:rPr lang="en-US" i="0"/>
                      <a:pPr/>
                      <a:t>[VALOR]</a:t>
                    </a:fld>
                    <a:endParaRPr lang="es-CO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544-4E46-8FB8-768E58C2A90B}"/>
                </c:ext>
              </c:extLst>
            </c:dLbl>
            <c:numFmt formatCode="#,##0" sourceLinked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[1]Exportaciones!$B$6:$G$6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Exportaciones!$R$34:$AA$34</c:f>
              <c:numCache>
                <c:formatCode>#,##0</c:formatCode>
                <c:ptCount val="10"/>
                <c:pt idx="0">
                  <c:v>18081.173999999999</c:v>
                </c:pt>
                <c:pt idx="1">
                  <c:v>20894.938000000002</c:v>
                </c:pt>
                <c:pt idx="2">
                  <c:v>20484.116999999998</c:v>
                </c:pt>
                <c:pt idx="3">
                  <c:v>20383.828999999998</c:v>
                </c:pt>
                <c:pt idx="4">
                  <c:v>27504.651999999998</c:v>
                </c:pt>
                <c:pt idx="5">
                  <c:v>27043</c:v>
                </c:pt>
                <c:pt idx="6">
                  <c:v>29463.569</c:v>
                </c:pt>
                <c:pt idx="7">
                  <c:v>30850.504000000001</c:v>
                </c:pt>
                <c:pt idx="8">
                  <c:v>40798.842000000004</c:v>
                </c:pt>
                <c:pt idx="9">
                  <c:v>48019.370999999999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44-4E46-8FB8-768E58C2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905840"/>
        <c:axId val="-660906384"/>
      </c:lineChart>
      <c:catAx>
        <c:axId val="-66090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906928"/>
        <c:crosses val="autoZero"/>
        <c:auto val="1"/>
        <c:lblAlgn val="ctr"/>
        <c:lblOffset val="100"/>
        <c:noMultiLvlLbl val="0"/>
      </c:catAx>
      <c:valAx>
        <c:axId val="-660906928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903120"/>
        <c:crosses val="autoZero"/>
        <c:crossBetween val="between"/>
      </c:valAx>
      <c:valAx>
        <c:axId val="-66090638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905840"/>
        <c:crosses val="max"/>
        <c:crossBetween val="between"/>
      </c:valAx>
      <c:catAx>
        <c:axId val="-66090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60906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34185755971779"/>
          <c:y val="0.85580671646813378"/>
          <c:w val="0.77866953781671833"/>
          <c:h val="0.10001588263005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200">
                <a:solidFill>
                  <a:schemeClr val="tx1"/>
                </a:solidFill>
              </a:rPr>
              <a:t>EXPORTACIONES DE PAPELES Y CARTONES </a:t>
            </a:r>
          </a:p>
          <a:p>
            <a:pPr>
              <a:defRPr sz="1200">
                <a:solidFill>
                  <a:schemeClr val="tx1"/>
                </a:solidFill>
              </a:defRPr>
            </a:pPr>
            <a:r>
              <a:rPr lang="es-CO" sz="1200">
                <a:solidFill>
                  <a:schemeClr val="tx1"/>
                </a:solidFill>
              </a:rPr>
              <a:t>TOTAL AÑO </a:t>
            </a:r>
          </a:p>
          <a:p>
            <a:pPr>
              <a:defRPr sz="1200">
                <a:solidFill>
                  <a:schemeClr val="tx1"/>
                </a:solidFill>
              </a:defRPr>
            </a:pPr>
            <a:r>
              <a:rPr lang="es-CO" sz="1200">
                <a:solidFill>
                  <a:schemeClr val="tx1"/>
                </a:solidFill>
              </a:rPr>
              <a:t>(TONELADAS)</a:t>
            </a:r>
          </a:p>
        </c:rich>
      </c:tx>
      <c:layout>
        <c:manualLayout>
          <c:xMode val="edge"/>
          <c:yMode val="edge"/>
          <c:x val="0.27740255833808108"/>
          <c:y val="1.790377723566191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5904959400821765E-2"/>
          <c:y val="0.12721440615467336"/>
          <c:w val="0.935318210001996"/>
          <c:h val="0.633421798553601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Exportaciones!$L$5</c:f>
              <c:strCache>
                <c:ptCount val="1"/>
                <c:pt idx="0">
                  <c:v>Imprenta y escritura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65000"/>
                    <a:shade val="51000"/>
                    <a:satMod val="130000"/>
                  </a:schemeClr>
                </a:gs>
                <a:gs pos="80000">
                  <a:schemeClr val="accent1">
                    <a:shade val="65000"/>
                    <a:shade val="93000"/>
                    <a:satMod val="130000"/>
                  </a:schemeClr>
                </a:gs>
                <a:gs pos="100000">
                  <a:schemeClr val="accent1">
                    <a:shade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6.5088017624530039E-17"/>
                  <c:y val="7.65374780819518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2-4B7B-A929-6B077E3C322A}"/>
                </c:ext>
              </c:extLst>
            </c:dLbl>
            <c:dLbl>
              <c:idx val="4"/>
              <c:layout>
                <c:manualLayout>
                  <c:x val="-7.1005930392942342E-3"/>
                  <c:y val="0.128217071655180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8-4E0E-8F43-278D0A382D89}"/>
                </c:ext>
              </c:extLst>
            </c:dLbl>
            <c:dLbl>
              <c:idx val="5"/>
              <c:layout>
                <c:manualLayout>
                  <c:x val="3.550296519646987E-3"/>
                  <c:y val="6.62015593673061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E-4BF9-B4E7-19C8AEA9A0A9}"/>
                </c:ext>
              </c:extLst>
            </c:dLbl>
            <c:dLbl>
              <c:idx val="6"/>
              <c:layout>
                <c:manualLayout>
                  <c:x val="-1.7751482598235585E-3"/>
                  <c:y val="7.82601312010595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8-4E0E-8F43-278D0A382D8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Exportaciones!$R$5:$AA$5</c:f>
              <c:numCache>
                <c:formatCode>#,##0</c:formatCode>
                <c:ptCount val="10"/>
                <c:pt idx="0">
                  <c:v>96859.172999999995</c:v>
                </c:pt>
                <c:pt idx="1">
                  <c:v>77015.739999999991</c:v>
                </c:pt>
                <c:pt idx="2">
                  <c:v>73636.664000000004</c:v>
                </c:pt>
                <c:pt idx="3">
                  <c:v>76777.426999999996</c:v>
                </c:pt>
                <c:pt idx="4">
                  <c:v>86418.308999999994</c:v>
                </c:pt>
                <c:pt idx="5">
                  <c:v>80401</c:v>
                </c:pt>
                <c:pt idx="6">
                  <c:v>86332.65800000001</c:v>
                </c:pt>
                <c:pt idx="7">
                  <c:v>49498.455000000009</c:v>
                </c:pt>
                <c:pt idx="8">
                  <c:v>43641.413</c:v>
                </c:pt>
                <c:pt idx="9">
                  <c:v>14952.11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2-4B7B-A929-6B077E3C322A}"/>
            </c:ext>
          </c:extLst>
        </c:ser>
        <c:ser>
          <c:idx val="4"/>
          <c:order val="2"/>
          <c:tx>
            <c:strRef>
              <c:f>Exportaciones!$L$28</c:f>
              <c:strCache>
                <c:ptCount val="1"/>
                <c:pt idx="0">
                  <c:v>Papel para sacos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83000"/>
                    <a:shade val="51000"/>
                    <a:satMod val="130000"/>
                  </a:schemeClr>
                </a:gs>
                <a:gs pos="80000">
                  <a:schemeClr val="accent1">
                    <a:tint val="83000"/>
                    <a:shade val="93000"/>
                    <a:satMod val="130000"/>
                  </a:schemeClr>
                </a:gs>
                <a:gs pos="100000">
                  <a:schemeClr val="accent1">
                    <a:tint val="8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8.80669430812943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2-4B7B-A929-6B077E3C322A}"/>
                </c:ext>
              </c:extLst>
            </c:dLbl>
            <c:dLbl>
              <c:idx val="1"/>
              <c:layout>
                <c:manualLayout>
                  <c:x val="1.24611220424757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087234415977919E-2"/>
                      <c:h val="2.89387934830471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252-4B7B-A929-6B077E3C322A}"/>
                </c:ext>
              </c:extLst>
            </c:dLbl>
            <c:dLbl>
              <c:idx val="2"/>
              <c:layout>
                <c:manualLayout>
                  <c:x val="1.0903489452681023E-2"/>
                  <c:y val="-3.52267723469849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087234415977919E-2"/>
                      <c:h val="2.89387934830471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252-4B7B-A929-6B077E3C322A}"/>
                </c:ext>
              </c:extLst>
            </c:dLbl>
            <c:dLbl>
              <c:idx val="3"/>
              <c:layout>
                <c:manualLayout>
                  <c:x val="7.5844442299463086E-3"/>
                  <c:y val="-5.704240734769448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2-4B7B-A929-6B077E3C322A}"/>
                </c:ext>
              </c:extLst>
            </c:dLbl>
            <c:dLbl>
              <c:idx val="4"/>
              <c:layout>
                <c:manualLayout>
                  <c:x val="-1.373112122836905E-2"/>
                  <c:y val="-3.6166370429919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2-4B7B-A929-6B077E3C3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Exportaciones!$R$28:$AA$28</c:f>
              <c:numCache>
                <c:formatCode>#,##0</c:formatCode>
                <c:ptCount val="10"/>
                <c:pt idx="0">
                  <c:v>25726.419000000002</c:v>
                </c:pt>
                <c:pt idx="1">
                  <c:v>23702.121999999999</c:v>
                </c:pt>
                <c:pt idx="2">
                  <c:v>23152.419000000002</c:v>
                </c:pt>
                <c:pt idx="3">
                  <c:v>10202.084999999999</c:v>
                </c:pt>
                <c:pt idx="4">
                  <c:v>17064.550999999999</c:v>
                </c:pt>
                <c:pt idx="5">
                  <c:v>19198</c:v>
                </c:pt>
                <c:pt idx="6">
                  <c:v>14911.868</c:v>
                </c:pt>
                <c:pt idx="7">
                  <c:v>15557.644</c:v>
                </c:pt>
                <c:pt idx="8">
                  <c:v>10866.055</c:v>
                </c:pt>
                <c:pt idx="9">
                  <c:v>19536.776999999998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52-4B7B-A929-6B077E3C322A}"/>
            </c:ext>
          </c:extLst>
        </c:ser>
        <c:ser>
          <c:idx val="6"/>
          <c:order val="3"/>
          <c:tx>
            <c:strRef>
              <c:f>Exportaciones!$L$34</c:f>
              <c:strCache>
                <c:ptCount val="1"/>
                <c:pt idx="0">
                  <c:v>Otros papeles y cartones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48000"/>
                    <a:shade val="51000"/>
                    <a:satMod val="130000"/>
                  </a:schemeClr>
                </a:gs>
                <a:gs pos="80000">
                  <a:schemeClr val="accent1">
                    <a:tint val="48000"/>
                    <a:shade val="93000"/>
                    <a:satMod val="130000"/>
                  </a:schemeClr>
                </a:gs>
                <a:gs pos="100000">
                  <a:schemeClr val="accent1">
                    <a:tint val="4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7.04535544650356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2-4B7B-A929-6B077E3C322A}"/>
                </c:ext>
              </c:extLst>
            </c:dLbl>
            <c:dLbl>
              <c:idx val="1"/>
              <c:layout>
                <c:manualLayout>
                  <c:x val="9.9569516958510195E-3"/>
                  <c:y val="3.5226772346983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2-4B7B-A929-6B077E3C322A}"/>
                </c:ext>
              </c:extLst>
            </c:dLbl>
            <c:dLbl>
              <c:idx val="2"/>
              <c:layout>
                <c:manualLayout>
                  <c:x val="5.2840539264667414E-3"/>
                  <c:y val="3.67481805857491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2-4B7B-A929-6B077E3C322A}"/>
                </c:ext>
              </c:extLst>
            </c:dLbl>
            <c:dLbl>
              <c:idx val="5"/>
              <c:layout>
                <c:manualLayout>
                  <c:x val="0"/>
                  <c:y val="9.0415926074799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E-4BF9-B4E7-19C8AEA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Exportaciones!$R$34:$AA$34</c:f>
              <c:numCache>
                <c:formatCode>#,##0</c:formatCode>
                <c:ptCount val="10"/>
                <c:pt idx="0">
                  <c:v>18081.173999999999</c:v>
                </c:pt>
                <c:pt idx="1">
                  <c:v>20894.938000000002</c:v>
                </c:pt>
                <c:pt idx="2">
                  <c:v>20484.116999999998</c:v>
                </c:pt>
                <c:pt idx="3">
                  <c:v>20383.828999999998</c:v>
                </c:pt>
                <c:pt idx="4">
                  <c:v>27504.651999999998</c:v>
                </c:pt>
                <c:pt idx="5">
                  <c:v>27043</c:v>
                </c:pt>
                <c:pt idx="6">
                  <c:v>29463.569</c:v>
                </c:pt>
                <c:pt idx="7">
                  <c:v>30850.504000000001</c:v>
                </c:pt>
                <c:pt idx="8">
                  <c:v>40798.842000000004</c:v>
                </c:pt>
                <c:pt idx="9">
                  <c:v>48019.370999999999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52-4B7B-A929-6B077E3C322A}"/>
            </c:ext>
          </c:extLst>
        </c:ser>
        <c:ser>
          <c:idx val="2"/>
          <c:order val="4"/>
          <c:tx>
            <c:strRef>
              <c:f>Exportaciones!$L$15</c:f>
              <c:strCache>
                <c:ptCount val="1"/>
                <c:pt idx="0">
                  <c:v>Papeles suaves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82000"/>
                    <a:shade val="51000"/>
                    <a:satMod val="130000"/>
                  </a:schemeClr>
                </a:gs>
                <a:gs pos="80000">
                  <a:schemeClr val="accent1">
                    <a:shade val="82000"/>
                    <a:shade val="93000"/>
                    <a:satMod val="130000"/>
                  </a:schemeClr>
                </a:gs>
                <a:gs pos="100000">
                  <a:schemeClr val="accent1">
                    <a:shade val="82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3.5226209798482934E-3"/>
                  <c:y val="1.9156785345044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2-4B7B-A929-6B077E3C322A}"/>
                </c:ext>
              </c:extLst>
            </c:dLbl>
            <c:dLbl>
              <c:idx val="1"/>
              <c:layout>
                <c:manualLayout>
                  <c:x val="-1.8303595639676772E-3"/>
                  <c:y val="-1.6650769126278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52-4B7B-A929-6B077E3C322A}"/>
                </c:ext>
              </c:extLst>
            </c:dLbl>
            <c:dLbl>
              <c:idx val="2"/>
              <c:layout>
                <c:manualLayout>
                  <c:x val="2.6558174823309848E-2"/>
                  <c:y val="5.6129067808953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52-4B7B-A929-6B077E3C322A}"/>
                </c:ext>
              </c:extLst>
            </c:dLbl>
            <c:dLbl>
              <c:idx val="3"/>
              <c:layout>
                <c:manualLayout>
                  <c:x val="1.4629849465235297E-2"/>
                  <c:y val="1.00077318604659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2-4B7B-A929-6B077E3C322A}"/>
                </c:ext>
              </c:extLst>
            </c:dLbl>
            <c:dLbl>
              <c:idx val="4"/>
              <c:layout>
                <c:manualLayout>
                  <c:x val="-1.7751482598235585E-2"/>
                  <c:y val="1.05679843043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2-4B7B-A929-6B077E3C322A}"/>
                </c:ext>
              </c:extLst>
            </c:dLbl>
            <c:dLbl>
              <c:idx val="5"/>
              <c:layout>
                <c:manualLayout>
                  <c:x val="0"/>
                  <c:y val="9.04159260747997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E-4BF9-B4E7-19C8AEA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Exportaciones!$R$15:$AA$15</c:f>
              <c:numCache>
                <c:formatCode>#,##0</c:formatCode>
                <c:ptCount val="10"/>
                <c:pt idx="0">
                  <c:v>38737.176999999996</c:v>
                </c:pt>
                <c:pt idx="1">
                  <c:v>31813.284</c:v>
                </c:pt>
                <c:pt idx="2">
                  <c:v>21718.081999999999</c:v>
                </c:pt>
                <c:pt idx="3">
                  <c:v>14967.923999999999</c:v>
                </c:pt>
                <c:pt idx="4">
                  <c:v>15538.568000000001</c:v>
                </c:pt>
                <c:pt idx="5">
                  <c:v>13149</c:v>
                </c:pt>
                <c:pt idx="6">
                  <c:v>12592.167999999998</c:v>
                </c:pt>
                <c:pt idx="7">
                  <c:v>21954.07</c:v>
                </c:pt>
                <c:pt idx="8">
                  <c:v>12913.64</c:v>
                </c:pt>
                <c:pt idx="9">
                  <c:v>20419.335999999999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252-4B7B-A929-6B077E3C322A}"/>
            </c:ext>
          </c:extLst>
        </c:ser>
        <c:ser>
          <c:idx val="3"/>
          <c:order val="5"/>
          <c:tx>
            <c:strRef>
              <c:f>Exportaciones!$L$20</c:f>
              <c:strCache>
                <c:ptCount val="1"/>
                <c:pt idx="0">
                  <c:v>Liner y corrugado medio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05680331697553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52-4B7B-A929-6B077E3C322A}"/>
                </c:ext>
              </c:extLst>
            </c:dLbl>
            <c:dLbl>
              <c:idx val="1"/>
              <c:layout>
                <c:manualLayout>
                  <c:x val="1.0903428128563314E-2"/>
                  <c:y val="1.76133861734918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52-4B7B-A929-6B077E3C322A}"/>
                </c:ext>
              </c:extLst>
            </c:dLbl>
            <c:dLbl>
              <c:idx val="2"/>
              <c:layout>
                <c:manualLayout>
                  <c:x val="1.4018693308152834E-2"/>
                  <c:y val="-1.291633398330165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52-4B7B-A929-6B077E3C322A}"/>
                </c:ext>
              </c:extLst>
            </c:dLbl>
            <c:dLbl>
              <c:idx val="3"/>
              <c:layout>
                <c:manualLayout>
                  <c:x val="1.09034281285632E-2"/>
                  <c:y val="5.2840158520474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52-4B7B-A929-6B077E3C322A}"/>
                </c:ext>
              </c:extLst>
            </c:dLbl>
            <c:dLbl>
              <c:idx val="4"/>
              <c:layout>
                <c:manualLayout>
                  <c:x val="1.5576325897947592E-2"/>
                  <c:y val="3.5226772346983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52-4B7B-A929-6B077E3C322A}"/>
                </c:ext>
              </c:extLst>
            </c:dLbl>
            <c:dLbl>
              <c:idx val="5"/>
              <c:layout>
                <c:manualLayout>
                  <c:x val="-1.3017603524906008E-16"/>
                  <c:y val="1.4466548171967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E-4BF9-B4E7-19C8AEA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Exportaciones!$R$20:$AA$20</c:f>
              <c:numCache>
                <c:formatCode>#,##0</c:formatCode>
                <c:ptCount val="10"/>
                <c:pt idx="0">
                  <c:v>10290.971</c:v>
                </c:pt>
                <c:pt idx="1">
                  <c:v>12728.47</c:v>
                </c:pt>
                <c:pt idx="2">
                  <c:v>10113.653000000002</c:v>
                </c:pt>
                <c:pt idx="3">
                  <c:v>10844.004999999999</c:v>
                </c:pt>
                <c:pt idx="4">
                  <c:v>18236.07</c:v>
                </c:pt>
                <c:pt idx="5">
                  <c:v>21344</c:v>
                </c:pt>
                <c:pt idx="6">
                  <c:v>16367.306</c:v>
                </c:pt>
                <c:pt idx="7">
                  <c:v>27614.059000000001</c:v>
                </c:pt>
                <c:pt idx="8">
                  <c:v>27328.131999999998</c:v>
                </c:pt>
                <c:pt idx="9">
                  <c:v>23413.076999999997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52-4B7B-A929-6B077E3C322A}"/>
            </c:ext>
          </c:extLst>
        </c:ser>
        <c:ser>
          <c:idx val="5"/>
          <c:order val="6"/>
          <c:tx>
            <c:strRef>
              <c:f>Exportaciones!$L$30</c:f>
              <c:strCache>
                <c:ptCount val="1"/>
                <c:pt idx="0">
                  <c:v>Cartulinas para plegadizas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1"/>
              <c:layout>
                <c:manualLayout>
                  <c:x val="3.11526517958951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52-4B7B-A929-6B077E3C322A}"/>
                </c:ext>
              </c:extLst>
            </c:dLbl>
            <c:dLbl>
              <c:idx val="2"/>
              <c:layout>
                <c:manualLayout>
                  <c:x val="1.5576325897947592E-3"/>
                  <c:y val="3.5226772346983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52-4B7B-A929-6B077E3C322A}"/>
                </c:ext>
              </c:extLst>
            </c:dLbl>
            <c:dLbl>
              <c:idx val="4"/>
              <c:layout>
                <c:manualLayout>
                  <c:x val="7.7881629489737958E-3"/>
                  <c:y val="-3.5226772346983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52-4B7B-A929-6B077E3C3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Exportaciones!$R$2:$AA$2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Exportaciones!$R$30:$AA$30</c:f>
              <c:numCache>
                <c:formatCode>#,##0</c:formatCode>
                <c:ptCount val="10"/>
                <c:pt idx="0">
                  <c:v>4239.3029999999999</c:v>
                </c:pt>
                <c:pt idx="1">
                  <c:v>2951.134</c:v>
                </c:pt>
                <c:pt idx="2">
                  <c:v>1241.0650000000001</c:v>
                </c:pt>
                <c:pt idx="3">
                  <c:v>896.49300000000005</c:v>
                </c:pt>
                <c:pt idx="4">
                  <c:v>1939.779</c:v>
                </c:pt>
                <c:pt idx="5">
                  <c:v>2962</c:v>
                </c:pt>
                <c:pt idx="6">
                  <c:v>1647.816</c:v>
                </c:pt>
                <c:pt idx="7">
                  <c:v>1434.6389999999999</c:v>
                </c:pt>
                <c:pt idx="8">
                  <c:v>3154.27</c:v>
                </c:pt>
                <c:pt idx="9">
                  <c:v>4226.4489999999996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252-4B7B-A929-6B077E3C3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-660897680"/>
        <c:axId val="-660895504"/>
      </c:barChart>
      <c:lineChart>
        <c:grouping val="standard"/>
        <c:varyColors val="0"/>
        <c:ser>
          <c:idx val="0"/>
          <c:order val="0"/>
          <c:tx>
            <c:strRef>
              <c:f>Exportaciones!$L$3</c:f>
              <c:strCache>
                <c:ptCount val="1"/>
                <c:pt idx="0">
                  <c:v>TOTAL PAPEL Y CARTON</c:v>
                </c:pt>
              </c:strCache>
            </c:strRef>
          </c:tx>
          <c:spPr>
            <a:ln w="31750" cap="rnd">
              <a:solidFill>
                <a:schemeClr val="accent1">
                  <a:shade val="47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47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47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47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Exportaciones!#REF!</c:f>
            </c:multiLvlStrRef>
          </c:cat>
          <c:val>
            <c:numRef>
              <c:f>Exportaciones!$R$3:$AA$3</c:f>
              <c:numCache>
                <c:formatCode>#,##0</c:formatCode>
                <c:ptCount val="10"/>
                <c:pt idx="0">
                  <c:v>193977.01999999996</c:v>
                </c:pt>
                <c:pt idx="1">
                  <c:v>169125.00299999997</c:v>
                </c:pt>
                <c:pt idx="2">
                  <c:v>150346.00400000002</c:v>
                </c:pt>
                <c:pt idx="3">
                  <c:v>134071.76299999998</c:v>
                </c:pt>
                <c:pt idx="4">
                  <c:v>166702.58800000002</c:v>
                </c:pt>
                <c:pt idx="5">
                  <c:v>164099</c:v>
                </c:pt>
                <c:pt idx="6">
                  <c:v>161316.75599999999</c:v>
                </c:pt>
                <c:pt idx="7">
                  <c:v>146910.69899999999</c:v>
                </c:pt>
                <c:pt idx="8">
                  <c:v>138702.834</c:v>
                </c:pt>
                <c:pt idx="9">
                  <c:v>130568.64599999998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52-4B7B-A929-6B077E3C3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892240"/>
        <c:axId val="-660903664"/>
      </c:lineChart>
      <c:catAx>
        <c:axId val="-66089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895504"/>
        <c:crosses val="autoZero"/>
        <c:auto val="1"/>
        <c:lblAlgn val="ctr"/>
        <c:lblOffset val="100"/>
        <c:noMultiLvlLbl val="0"/>
      </c:catAx>
      <c:valAx>
        <c:axId val="-660895504"/>
        <c:scaling>
          <c:orientation val="minMax"/>
          <c:max val="105000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897680"/>
        <c:crosses val="autoZero"/>
        <c:crossBetween val="between"/>
      </c:valAx>
      <c:valAx>
        <c:axId val="-660903664"/>
        <c:scaling>
          <c:orientation val="minMax"/>
          <c:max val="200000"/>
          <c:min val="0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892240"/>
        <c:crosses val="max"/>
        <c:crossBetween val="between"/>
        <c:minorUnit val="5000"/>
      </c:valAx>
      <c:catAx>
        <c:axId val="-6608922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-6609036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1885296039080734E-2"/>
          <c:y val="0.87516068031510341"/>
          <c:w val="0.90149843207811031"/>
          <c:h val="9.4778251722631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RECOLECCIÓN DE PAPEL DESPERDICIO</a:t>
            </a:r>
            <a:endParaRPr lang="en-US" sz="1400" baseline="0"/>
          </a:p>
          <a:p>
            <a:pPr>
              <a:defRPr sz="1400"/>
            </a:pPr>
            <a:r>
              <a:rPr lang="en-US" sz="1400" baseline="0"/>
              <a:t>TOTAL AÑO (TONELADAS)</a:t>
            </a:r>
          </a:p>
          <a:p>
            <a:pPr>
              <a:defRPr sz="1400"/>
            </a:pPr>
            <a:endParaRPr lang="en-US" sz="1400"/>
          </a:p>
        </c:rich>
      </c:tx>
      <c:layout>
        <c:manualLayout>
          <c:xMode val="edge"/>
          <c:yMode val="edge"/>
          <c:x val="0.33747901653636053"/>
          <c:y val="1.704424742182817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98333379705649E-3"/>
          <c:y val="0.11651112902225805"/>
          <c:w val="0.96507423400292491"/>
          <c:h val="0.6836465992931984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Desperdicio!$N$50</c:f>
              <c:strCache>
                <c:ptCount val="1"/>
                <c:pt idx="0">
                  <c:v>Kraft, liner y corrugado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F78AB9F-CCA9-4DA3-8027-7BB9C9F2EB81}" type="VALUE">
                      <a:rPr lang="en-US" sz="800">
                        <a:solidFill>
                          <a:sysClr val="windowText" lastClr="000000"/>
                        </a:solidFill>
                      </a:rPr>
                      <a:pPr>
                        <a:defRPr sz="900"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C8E8-4A74-82FF-2AE5AB5A963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Desperdicio!$O$48:$X$48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Desperdicio!$O$50:$X$50</c:f>
              <c:numCache>
                <c:formatCode>#,##0</c:formatCode>
                <c:ptCount val="10"/>
                <c:pt idx="0">
                  <c:v>515080</c:v>
                </c:pt>
                <c:pt idx="1">
                  <c:v>539049</c:v>
                </c:pt>
                <c:pt idx="2">
                  <c:v>551242</c:v>
                </c:pt>
                <c:pt idx="3">
                  <c:v>558994</c:v>
                </c:pt>
                <c:pt idx="4">
                  <c:v>579535</c:v>
                </c:pt>
                <c:pt idx="5">
                  <c:v>643874</c:v>
                </c:pt>
                <c:pt idx="6">
                  <c:v>659899</c:v>
                </c:pt>
                <c:pt idx="7">
                  <c:v>606005</c:v>
                </c:pt>
                <c:pt idx="8">
                  <c:v>623354.90993000008</c:v>
                </c:pt>
                <c:pt idx="9">
                  <c:v>646271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E8-4A74-82FF-2AE5AB5A963F}"/>
            </c:ext>
          </c:extLst>
        </c:ser>
        <c:ser>
          <c:idx val="2"/>
          <c:order val="2"/>
          <c:tx>
            <c:strRef>
              <c:f>Desperdicio!$N$51</c:f>
              <c:strCache>
                <c:ptCount val="1"/>
                <c:pt idx="0">
                  <c:v>Desperdicios blancos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Desperdicio!$O$48:$X$48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Desperdicio!$O$51:$X$51</c:f>
              <c:numCache>
                <c:formatCode>#,##0</c:formatCode>
                <c:ptCount val="10"/>
                <c:pt idx="0">
                  <c:v>193155</c:v>
                </c:pt>
                <c:pt idx="1">
                  <c:v>217352</c:v>
                </c:pt>
                <c:pt idx="2">
                  <c:v>209823</c:v>
                </c:pt>
                <c:pt idx="3">
                  <c:v>194446</c:v>
                </c:pt>
                <c:pt idx="4">
                  <c:v>188461</c:v>
                </c:pt>
                <c:pt idx="5">
                  <c:v>191902</c:v>
                </c:pt>
                <c:pt idx="6">
                  <c:v>209120</c:v>
                </c:pt>
                <c:pt idx="7">
                  <c:v>172823</c:v>
                </c:pt>
                <c:pt idx="8">
                  <c:v>176861.163</c:v>
                </c:pt>
                <c:pt idx="9">
                  <c:v>218536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E8-4A74-82FF-2AE5AB5A963F}"/>
            </c:ext>
          </c:extLst>
        </c:ser>
        <c:ser>
          <c:idx val="3"/>
          <c:order val="3"/>
          <c:tx>
            <c:strRef>
              <c:f>Desperdicio!$N$52</c:f>
              <c:strCache>
                <c:ptCount val="1"/>
                <c:pt idx="0">
                  <c:v>De Periódicos y otros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Desperdicio!$O$48:$X$48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Desperdicio!$O$52:$X$52</c:f>
              <c:numCache>
                <c:formatCode>#,##0</c:formatCode>
                <c:ptCount val="10"/>
                <c:pt idx="0">
                  <c:v>44253</c:v>
                </c:pt>
                <c:pt idx="1">
                  <c:v>43581</c:v>
                </c:pt>
                <c:pt idx="2">
                  <c:v>47735</c:v>
                </c:pt>
                <c:pt idx="3">
                  <c:v>46068</c:v>
                </c:pt>
                <c:pt idx="4">
                  <c:v>44743</c:v>
                </c:pt>
                <c:pt idx="5">
                  <c:v>44925</c:v>
                </c:pt>
                <c:pt idx="6">
                  <c:v>40725</c:v>
                </c:pt>
                <c:pt idx="7">
                  <c:v>27144</c:v>
                </c:pt>
                <c:pt idx="8">
                  <c:v>25484.733</c:v>
                </c:pt>
                <c:pt idx="9">
                  <c:v>25138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E8-4A74-82FF-2AE5AB5A963F}"/>
            </c:ext>
          </c:extLst>
        </c:ser>
        <c:ser>
          <c:idx val="4"/>
          <c:order val="4"/>
          <c:tx>
            <c:strRef>
              <c:f>Desperdicio!$N$53</c:f>
              <c:strCache>
                <c:ptCount val="1"/>
                <c:pt idx="0">
                  <c:v>Mixto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6161618218292601E-3"/>
                  <c:y val="3.4221869055359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8-4A74-82FF-2AE5AB5A963F}"/>
                </c:ext>
              </c:extLst>
            </c:dLbl>
            <c:dLbl>
              <c:idx val="1"/>
              <c:layout>
                <c:manualLayout>
                  <c:x val="0"/>
                  <c:y val="6.23641310891193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8-4A74-82FF-2AE5AB5A963F}"/>
                </c:ext>
              </c:extLst>
            </c:dLbl>
            <c:dLbl>
              <c:idx val="2"/>
              <c:layout>
                <c:manualLayout>
                  <c:x val="0"/>
                  <c:y val="4.0349635194683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E8-4A74-82FF-2AE5AB5A963F}"/>
                </c:ext>
              </c:extLst>
            </c:dLbl>
            <c:dLbl>
              <c:idx val="3"/>
              <c:layout>
                <c:manualLayout>
                  <c:x val="-4.8484854654876914E-3"/>
                  <c:y val="1.4659635435477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E8-4A74-82FF-2AE5AB5A963F}"/>
                </c:ext>
              </c:extLst>
            </c:dLbl>
            <c:dLbl>
              <c:idx val="7"/>
              <c:layout>
                <c:manualLayout>
                  <c:x val="3.14095013741645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8-454F-A79C-F7A5A68EEBF7}"/>
                </c:ext>
              </c:extLst>
            </c:dLbl>
            <c:dLbl>
              <c:idx val="8"/>
              <c:layout>
                <c:manualLayout>
                  <c:x val="0"/>
                  <c:y val="8.3989501312335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8-454F-A79C-F7A5A68EEBF7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Desperdicio!$O$48:$X$48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Desperdicio!$O$53:$X$53</c:f>
              <c:numCache>
                <c:formatCode>#,##0</c:formatCode>
                <c:ptCount val="10"/>
                <c:pt idx="0">
                  <c:v>9288</c:v>
                </c:pt>
                <c:pt idx="1">
                  <c:v>3773</c:v>
                </c:pt>
                <c:pt idx="2">
                  <c:v>6150</c:v>
                </c:pt>
                <c:pt idx="3">
                  <c:v>7166</c:v>
                </c:pt>
                <c:pt idx="4">
                  <c:v>6472</c:v>
                </c:pt>
                <c:pt idx="5">
                  <c:v>7088</c:v>
                </c:pt>
                <c:pt idx="6">
                  <c:v>5062</c:v>
                </c:pt>
                <c:pt idx="7">
                  <c:v>5515</c:v>
                </c:pt>
                <c:pt idx="8">
                  <c:v>6997.9480000000003</c:v>
                </c:pt>
                <c:pt idx="9">
                  <c:v>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8E8-4A74-82FF-2AE5AB5A9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698391232"/>
        <c:axId val="-698388512"/>
      </c:barChart>
      <c:lineChart>
        <c:grouping val="standard"/>
        <c:varyColors val="0"/>
        <c:ser>
          <c:idx val="0"/>
          <c:order val="0"/>
          <c:tx>
            <c:strRef>
              <c:f>Desperdicio!$N$49</c:f>
              <c:strCache>
                <c:ptCount val="1"/>
                <c:pt idx="0">
                  <c:v>Total Papel Desperdicio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53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53000"/>
                </a:schemeClr>
              </a:solidFill>
              <a:ln w="9525" cap="flat" cmpd="sng" algn="ctr">
                <a:solidFill>
                  <a:schemeClr val="accent1">
                    <a:shade val="53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Desperdicio!#REF!</c:f>
            </c:multiLvlStrRef>
          </c:cat>
          <c:val>
            <c:numRef>
              <c:f>Desperdicio!$O$49:$X$49</c:f>
              <c:numCache>
                <c:formatCode>#,##0</c:formatCode>
                <c:ptCount val="10"/>
                <c:pt idx="0">
                  <c:v>761776</c:v>
                </c:pt>
                <c:pt idx="1">
                  <c:v>803755</c:v>
                </c:pt>
                <c:pt idx="2">
                  <c:v>814950</c:v>
                </c:pt>
                <c:pt idx="3">
                  <c:v>806674</c:v>
                </c:pt>
                <c:pt idx="4">
                  <c:v>819211</c:v>
                </c:pt>
                <c:pt idx="5">
                  <c:v>887789</c:v>
                </c:pt>
                <c:pt idx="6">
                  <c:v>914806</c:v>
                </c:pt>
                <c:pt idx="7">
                  <c:v>811487</c:v>
                </c:pt>
                <c:pt idx="8">
                  <c:v>832699</c:v>
                </c:pt>
                <c:pt idx="9">
                  <c:v>895364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E8-4A74-82FF-2AE5AB5A9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8390688"/>
        <c:axId val="-698391776"/>
      </c:lineChart>
      <c:catAx>
        <c:axId val="-6983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388512"/>
        <c:crosses val="autoZero"/>
        <c:auto val="1"/>
        <c:lblAlgn val="ctr"/>
        <c:lblOffset val="100"/>
        <c:noMultiLvlLbl val="0"/>
      </c:catAx>
      <c:valAx>
        <c:axId val="-698388512"/>
        <c:scaling>
          <c:orientation val="minMax"/>
          <c:max val="65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391232"/>
        <c:crosses val="autoZero"/>
        <c:crossBetween val="between"/>
        <c:majorUnit val="50000"/>
        <c:minorUnit val="5000"/>
      </c:valAx>
      <c:valAx>
        <c:axId val="-698391776"/>
        <c:scaling>
          <c:orientation val="minMax"/>
          <c:max val="1000000"/>
          <c:min val="0"/>
        </c:scaling>
        <c:delete val="0"/>
        <c:axPos val="r"/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390688"/>
        <c:crosses val="max"/>
        <c:crossBetween val="between"/>
      </c:valAx>
      <c:catAx>
        <c:axId val="-69839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98391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683373058932997E-2"/>
          <c:y val="0.89421753776840884"/>
          <c:w val="0.90376907833517273"/>
          <c:h val="8.5117076900820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Importaciones de Papel Desperdicio</a:t>
            </a:r>
          </a:p>
          <a:p>
            <a:pPr>
              <a:defRPr sz="1200"/>
            </a:pPr>
            <a:r>
              <a:rPr lang="en-US" sz="1200"/>
              <a:t>Total Año</a:t>
            </a:r>
          </a:p>
        </c:rich>
      </c:tx>
      <c:layout>
        <c:manualLayout>
          <c:xMode val="edge"/>
          <c:yMode val="edge"/>
          <c:x val="0.32939240322697638"/>
          <c:y val="1.932921694140750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2194575594080526E-2"/>
          <c:y val="0.10050491889952605"/>
          <c:w val="0.93036164236151975"/>
          <c:h val="0.7381699805509922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Desperdicio!$O$85</c:f>
              <c:strCache>
                <c:ptCount val="1"/>
                <c:pt idx="0">
                  <c:v>Desperdicios blancos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Desperdicio!$P$82:$Y$82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Desperdicio!$P$85:$Y$85</c:f>
              <c:numCache>
                <c:formatCode>#,##0</c:formatCode>
                <c:ptCount val="10"/>
                <c:pt idx="0">
                  <c:v>66684.103000000003</c:v>
                </c:pt>
                <c:pt idx="1">
                  <c:v>66561.807000000001</c:v>
                </c:pt>
                <c:pt idx="2">
                  <c:v>63154.781000000003</c:v>
                </c:pt>
                <c:pt idx="3">
                  <c:v>66018.906000000003</c:v>
                </c:pt>
                <c:pt idx="4">
                  <c:v>59164.917999999998</c:v>
                </c:pt>
                <c:pt idx="5">
                  <c:v>78254</c:v>
                </c:pt>
                <c:pt idx="6">
                  <c:v>120306.02099999999</c:v>
                </c:pt>
                <c:pt idx="7">
                  <c:v>60242.561000000002</c:v>
                </c:pt>
                <c:pt idx="8">
                  <c:v>77234.48</c:v>
                </c:pt>
                <c:pt idx="9">
                  <c:v>110676.632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E-416A-A33E-6F5C1B503A1C}"/>
            </c:ext>
          </c:extLst>
        </c:ser>
        <c:ser>
          <c:idx val="1"/>
          <c:order val="2"/>
          <c:tx>
            <c:strRef>
              <c:f>Desperdicio!$O$84</c:f>
              <c:strCache>
                <c:ptCount val="1"/>
                <c:pt idx="0">
                  <c:v>Kraft, liner y corrugado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Desperdicio!$P$82:$Y$82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Desperdicio!$P$84:$Y$84</c:f>
              <c:numCache>
                <c:formatCode>#,##0</c:formatCode>
                <c:ptCount val="10"/>
                <c:pt idx="0">
                  <c:v>39045.69</c:v>
                </c:pt>
                <c:pt idx="1">
                  <c:v>47568.201000000001</c:v>
                </c:pt>
                <c:pt idx="2">
                  <c:v>27169.764999999999</c:v>
                </c:pt>
                <c:pt idx="3">
                  <c:v>38629.233999999997</c:v>
                </c:pt>
                <c:pt idx="4">
                  <c:v>20186.787</c:v>
                </c:pt>
                <c:pt idx="5">
                  <c:v>29701</c:v>
                </c:pt>
                <c:pt idx="6">
                  <c:v>24381.330999999998</c:v>
                </c:pt>
                <c:pt idx="7">
                  <c:v>29422.161</c:v>
                </c:pt>
                <c:pt idx="8">
                  <c:v>26443.97</c:v>
                </c:pt>
                <c:pt idx="9">
                  <c:v>50376.714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E-416A-A33E-6F5C1B503A1C}"/>
            </c:ext>
          </c:extLst>
        </c:ser>
        <c:ser>
          <c:idx val="4"/>
          <c:order val="3"/>
          <c:tx>
            <c:strRef>
              <c:f>Desperdicio!$O$87</c:f>
              <c:strCache>
                <c:ptCount val="1"/>
                <c:pt idx="0">
                  <c:v>Otros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1"/>
              <c:layout>
                <c:manualLayout>
                  <c:x val="1.4218010009255141E-3"/>
                  <c:y val="-2.5082044600540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9E-416A-A33E-6F5C1B503A1C}"/>
                </c:ext>
              </c:extLst>
            </c:dLbl>
            <c:dLbl>
              <c:idx val="3"/>
              <c:layout>
                <c:manualLayout>
                  <c:x val="4.2654030027765421E-3"/>
                  <c:y val="-2.87769784172661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9E-416A-A33E-6F5C1B503A1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Desperdicio!$P$82:$Y$82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Desperdicio!$P$87:$Y$87</c:f>
              <c:numCache>
                <c:formatCode>#,##0</c:formatCode>
                <c:ptCount val="10"/>
                <c:pt idx="0">
                  <c:v>2196.9349999999999</c:v>
                </c:pt>
                <c:pt idx="1">
                  <c:v>2599.0529999999999</c:v>
                </c:pt>
                <c:pt idx="2">
                  <c:v>2101.2040000000002</c:v>
                </c:pt>
                <c:pt idx="3">
                  <c:v>10292.174999999999</c:v>
                </c:pt>
                <c:pt idx="4">
                  <c:v>14555.188</c:v>
                </c:pt>
                <c:pt idx="5">
                  <c:v>19358</c:v>
                </c:pt>
                <c:pt idx="6">
                  <c:v>18549.625</c:v>
                </c:pt>
                <c:pt idx="7">
                  <c:v>30029.742999999999</c:v>
                </c:pt>
                <c:pt idx="8">
                  <c:v>34986.566999999995</c:v>
                </c:pt>
                <c:pt idx="9">
                  <c:v>38143.358999999997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9E-416A-A33E-6F5C1B503A1C}"/>
            </c:ext>
          </c:extLst>
        </c:ser>
        <c:ser>
          <c:idx val="3"/>
          <c:order val="4"/>
          <c:tx>
            <c:strRef>
              <c:f>Desperdicio!$O$86</c:f>
              <c:strCache>
                <c:ptCount val="1"/>
                <c:pt idx="0">
                  <c:v>De Periódicos y otros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2.1327015013882698E-2"/>
                  <c:y val="1.93147151570082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E-416A-A33E-6F5C1B503A1C}"/>
                </c:ext>
              </c:extLst>
            </c:dLbl>
            <c:dLbl>
              <c:idx val="1"/>
              <c:layout>
                <c:manualLayout>
                  <c:x val="1.9905214012957171E-2"/>
                  <c:y val="2.23543495911931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4A-4EFE-96F3-CDEF5BF93C9A}"/>
                </c:ext>
              </c:extLst>
            </c:dLbl>
            <c:dLbl>
              <c:idx val="3"/>
              <c:layout>
                <c:manualLayout>
                  <c:x val="1.2796209008329574E-2"/>
                  <c:y val="5.542400725089220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E-416A-A33E-6F5C1B503A1C}"/>
                </c:ext>
              </c:extLst>
            </c:dLbl>
            <c:dLbl>
              <c:idx val="4"/>
              <c:layout>
                <c:manualLayout>
                  <c:x val="1.7061612011106168E-2"/>
                  <c:y val="1.68818897637795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A-4EFE-96F3-CDEF5BF93C9A}"/>
                </c:ext>
              </c:extLst>
            </c:dLbl>
            <c:dLbl>
              <c:idx val="5"/>
              <c:layout>
                <c:manualLayout>
                  <c:x val="1.4218010009255037E-2"/>
                  <c:y val="1.01958118544534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4A-4EFE-96F3-CDEF5BF93C9A}"/>
                </c:ext>
              </c:extLst>
            </c:dLbl>
            <c:dLbl>
              <c:idx val="6"/>
              <c:layout>
                <c:manualLayout>
                  <c:x val="1.9905214012957199E-2"/>
                  <c:y val="2.25739912007401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A-4EFE-96F3-CDEF5BF93C9A}"/>
                </c:ext>
              </c:extLst>
            </c:dLbl>
            <c:dLbl>
              <c:idx val="7"/>
              <c:layout>
                <c:manualLayout>
                  <c:x val="1.7061612011106168E-2"/>
                  <c:y val="9.145943088049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4A-4EFE-96F3-CDEF5BF93C9A}"/>
                </c:ext>
              </c:extLst>
            </c:dLbl>
            <c:dLbl>
              <c:idx val="8"/>
              <c:layout>
                <c:manualLayout>
                  <c:x val="5.6872040037020564E-3"/>
                  <c:y val="3.12150909193904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A-4EFE-96F3-CDEF5BF93C9A}"/>
                </c:ext>
              </c:extLst>
            </c:dLbl>
            <c:dLbl>
              <c:idx val="9"/>
              <c:layout>
                <c:manualLayout>
                  <c:x val="1.4218010009255141E-2"/>
                  <c:y val="-4.966861156743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4A-4EFE-96F3-CDEF5BF93C9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Desperdicio!$P$82:$Y$82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Desperdicio!$P$86:$Y$86</c:f>
              <c:numCache>
                <c:formatCode>#,##0</c:formatCode>
                <c:ptCount val="10"/>
                <c:pt idx="0">
                  <c:v>3401.5309999999999</c:v>
                </c:pt>
                <c:pt idx="1">
                  <c:v>2923.2730000000001</c:v>
                </c:pt>
                <c:pt idx="2">
                  <c:v>4095.627</c:v>
                </c:pt>
                <c:pt idx="3">
                  <c:v>6854.88</c:v>
                </c:pt>
                <c:pt idx="4">
                  <c:v>8378.893</c:v>
                </c:pt>
                <c:pt idx="5">
                  <c:v>8215</c:v>
                </c:pt>
                <c:pt idx="6">
                  <c:v>5664.8540000000003</c:v>
                </c:pt>
                <c:pt idx="7">
                  <c:v>4989.3280000000004</c:v>
                </c:pt>
                <c:pt idx="8">
                  <c:v>2239.04</c:v>
                </c:pt>
                <c:pt idx="9">
                  <c:v>2503.9209999999998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9E-416A-A33E-6F5C1B503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-698392864"/>
        <c:axId val="-698387968"/>
      </c:barChart>
      <c:lineChart>
        <c:grouping val="standard"/>
        <c:varyColors val="0"/>
        <c:ser>
          <c:idx val="0"/>
          <c:order val="0"/>
          <c:tx>
            <c:strRef>
              <c:f>Desperdicio!$O$83</c:f>
              <c:strCache>
                <c:ptCount val="1"/>
                <c:pt idx="0">
                  <c:v>Total 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Desperdicio!$P$82:$T$82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Desperdicio!$P$83:$Y$83</c:f>
              <c:numCache>
                <c:formatCode>#,##0</c:formatCode>
                <c:ptCount val="10"/>
                <c:pt idx="0">
                  <c:v>111328.25900000001</c:v>
                </c:pt>
                <c:pt idx="1">
                  <c:v>119652.334</c:v>
                </c:pt>
                <c:pt idx="2">
                  <c:v>96521.376999999993</c:v>
                </c:pt>
                <c:pt idx="3">
                  <c:v>121795.19500000001</c:v>
                </c:pt>
                <c:pt idx="4">
                  <c:v>102285.78599999999</c:v>
                </c:pt>
                <c:pt idx="5">
                  <c:v>135528</c:v>
                </c:pt>
                <c:pt idx="6">
                  <c:v>168901.83099999998</c:v>
                </c:pt>
                <c:pt idx="7">
                  <c:v>124683.79300000001</c:v>
                </c:pt>
                <c:pt idx="8">
                  <c:v>140904.05699999997</c:v>
                </c:pt>
                <c:pt idx="9">
                  <c:v>201700.62599999999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9E-416A-A33E-6F5C1B503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8394496"/>
        <c:axId val="-698387424"/>
      </c:lineChart>
      <c:valAx>
        <c:axId val="-698387968"/>
        <c:scaling>
          <c:orientation val="minMax"/>
          <c:max val="130000"/>
          <c:min val="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392864"/>
        <c:crosses val="max"/>
        <c:crossBetween val="between"/>
        <c:majorUnit val="10000"/>
      </c:valAx>
      <c:catAx>
        <c:axId val="-6983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387968"/>
        <c:crosses val="autoZero"/>
        <c:auto val="1"/>
        <c:lblAlgn val="ctr"/>
        <c:lblOffset val="100"/>
        <c:noMultiLvlLbl val="0"/>
      </c:catAx>
      <c:valAx>
        <c:axId val="-698387424"/>
        <c:scaling>
          <c:orientation val="minMax"/>
          <c:max val="210000"/>
          <c:min val="0"/>
        </c:scaling>
        <c:delete val="0"/>
        <c:axPos val="l"/>
        <c:numFmt formatCode="#,##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394496"/>
        <c:crosses val="autoZero"/>
        <c:crossBetween val="between"/>
        <c:majorUnit val="10000"/>
      </c:valAx>
      <c:catAx>
        <c:axId val="-69839449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-698387424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838753996296373E-2"/>
          <c:y val="0.90083120904850933"/>
          <c:w val="0.81888796653744778"/>
          <c:h val="5.1207160256047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Exportaciones de Papel Desperdicio </a:t>
            </a:r>
          </a:p>
          <a:p>
            <a:pPr>
              <a:defRPr sz="1200"/>
            </a:pPr>
            <a:r>
              <a:rPr lang="es-CO" sz="1200"/>
              <a:t>Total Año</a:t>
            </a:r>
          </a:p>
        </c:rich>
      </c:tx>
      <c:layout>
        <c:manualLayout>
          <c:xMode val="edge"/>
          <c:yMode val="edge"/>
          <c:x val="0.36451719505024327"/>
          <c:y val="5.20265000152851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4239124364773554E-2"/>
          <c:y val="0.11986933413689345"/>
          <c:w val="0.94309776985010774"/>
          <c:h val="0.658244308479742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Desperdicio!$N$122</c:f>
              <c:strCache>
                <c:ptCount val="1"/>
                <c:pt idx="0">
                  <c:v>Kraft, liner y corrugado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037546933667083E-2"/>
                  <c:y val="8.8740987243482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2E-46E6-9B15-7157719D3C60}"/>
                </c:ext>
              </c:extLst>
            </c:dLbl>
            <c:dLbl>
              <c:idx val="1"/>
              <c:layout>
                <c:manualLayout>
                  <c:x val="-1.3350020859407561E-2"/>
                  <c:y val="1.1092623405435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E-46E6-9B15-7157719D3C60}"/>
                </c:ext>
              </c:extLst>
            </c:dLbl>
            <c:dLbl>
              <c:idx val="2"/>
              <c:layout>
                <c:manualLayout>
                  <c:x val="-6.6750104297037963E-3"/>
                  <c:y val="-2.2185246810870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E-46E6-9B15-7157719D3C60}"/>
                </c:ext>
              </c:extLst>
            </c:dLbl>
            <c:dLbl>
              <c:idx val="3"/>
              <c:layout>
                <c:manualLayout>
                  <c:x val="-3.3375052148519593E-3"/>
                  <c:y val="4.437049362174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E-46E6-9B15-7157719D3C60}"/>
                </c:ext>
              </c:extLst>
            </c:dLbl>
            <c:dLbl>
              <c:idx val="4"/>
              <c:layout>
                <c:manualLayout>
                  <c:x val="-6.6750104297037963E-3"/>
                  <c:y val="1.3311148086522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A-41F7-8A0D-E97CE8AB75B7}"/>
                </c:ext>
              </c:extLst>
            </c:dLbl>
            <c:dLbl>
              <c:idx val="5"/>
              <c:layout>
                <c:manualLayout>
                  <c:x val="1.6687526074259491E-3"/>
                  <c:y val="1.552967276760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A-41F7-8A0D-E97CE8AB7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Desperdicio!$O$120:$X$120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Desperdicio!$O$122:$X$122</c:f>
              <c:numCache>
                <c:formatCode>#,##0</c:formatCode>
                <c:ptCount val="10"/>
                <c:pt idx="0">
                  <c:v>4627.152</c:v>
                </c:pt>
                <c:pt idx="1">
                  <c:v>841.78700000000003</c:v>
                </c:pt>
                <c:pt idx="2">
                  <c:v>17.524000000000001</c:v>
                </c:pt>
                <c:pt idx="3">
                  <c:v>30.356000000000002</c:v>
                </c:pt>
                <c:pt idx="4">
                  <c:v>492.73200000000003</c:v>
                </c:pt>
                <c:pt idx="5">
                  <c:v>442</c:v>
                </c:pt>
                <c:pt idx="6">
                  <c:v>4.4000000000000004</c:v>
                </c:pt>
                <c:pt idx="7">
                  <c:v>45.966000000000001</c:v>
                </c:pt>
                <c:pt idx="8">
                  <c:v>131.11699999999999</c:v>
                </c:pt>
                <c:pt idx="9">
                  <c:v>872.77099999999996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2E-46E6-9B15-7157719D3C60}"/>
            </c:ext>
          </c:extLst>
        </c:ser>
        <c:ser>
          <c:idx val="2"/>
          <c:order val="2"/>
          <c:tx>
            <c:strRef>
              <c:f>Desperdicio!$N$123</c:f>
              <c:strCache>
                <c:ptCount val="1"/>
                <c:pt idx="0">
                  <c:v>Desperdicios blancos</c:v>
                </c:pt>
              </c:strCache>
            </c:strRef>
          </c:tx>
          <c:invertIfNegative val="0"/>
          <c:cat>
            <c:numRef>
              <c:f>Desperdicio!$O$120:$X$120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Desperdicio!$O$123:$X$123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59</c:v>
                </c:pt>
                <c:pt idx="3">
                  <c:v>0</c:v>
                </c:pt>
                <c:pt idx="4">
                  <c:v>118.23</c:v>
                </c:pt>
                <c:pt idx="5">
                  <c:v>0</c:v>
                </c:pt>
                <c:pt idx="6">
                  <c:v>502.35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2E-46E6-9B15-7157719D3C60}"/>
            </c:ext>
          </c:extLst>
        </c:ser>
        <c:ser>
          <c:idx val="3"/>
          <c:order val="3"/>
          <c:tx>
            <c:strRef>
              <c:f>Desperdicio!$N$124</c:f>
              <c:strCache>
                <c:ptCount val="1"/>
                <c:pt idx="0">
                  <c:v>De Periódicos y otros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343763037129746E-3"/>
                  <c:y val="-8.134496526921260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A-41F7-8A0D-E97CE8AB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Desperdicio!$O$120:$X$120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Desperdicio!$O$124:$X$124</c:f>
              <c:numCache>
                <c:formatCode>#,##0</c:formatCode>
                <c:ptCount val="10"/>
                <c:pt idx="0">
                  <c:v>160.83000000000001</c:v>
                </c:pt>
                <c:pt idx="1">
                  <c:v>0</c:v>
                </c:pt>
                <c:pt idx="2">
                  <c:v>0</c:v>
                </c:pt>
                <c:pt idx="3">
                  <c:v>23.5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47.015000000000001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2E-46E6-9B15-7157719D3C60}"/>
            </c:ext>
          </c:extLst>
        </c:ser>
        <c:ser>
          <c:idx val="4"/>
          <c:order val="4"/>
          <c:tx>
            <c:strRef>
              <c:f>Desperdicio!$N$125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0062578222778171E-3"/>
                  <c:y val="8.8740987243483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2E-46E6-9B15-7157719D3C60}"/>
                </c:ext>
              </c:extLst>
            </c:dLbl>
            <c:dLbl>
              <c:idx val="1"/>
              <c:layout>
                <c:manualLayout>
                  <c:x val="-1.16812682519816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2E-46E6-9B15-7157719D3C60}"/>
                </c:ext>
              </c:extLst>
            </c:dLbl>
            <c:dLbl>
              <c:idx val="2"/>
              <c:layout>
                <c:manualLayout>
                  <c:x val="6.6750104297037356E-3"/>
                  <c:y val="6.6555740432611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2E-46E6-9B15-7157719D3C60}"/>
                </c:ext>
              </c:extLst>
            </c:dLbl>
            <c:dLbl>
              <c:idx val="3"/>
              <c:layout>
                <c:manualLayout>
                  <c:x val="0"/>
                  <c:y val="1.331114808652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A-41F7-8A0D-E97CE8AB75B7}"/>
                </c:ext>
              </c:extLst>
            </c:dLbl>
            <c:dLbl>
              <c:idx val="4"/>
              <c:layout>
                <c:manualLayout>
                  <c:x val="0"/>
                  <c:y val="1.331114808652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A-41F7-8A0D-E97CE8AB75B7}"/>
                </c:ext>
              </c:extLst>
            </c:dLbl>
            <c:dLbl>
              <c:idx val="5"/>
              <c:layout>
                <c:manualLayout>
                  <c:x val="0"/>
                  <c:y val="1.996672212978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A-41F7-8A0D-E97CE8AB7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Desperdicio!$O$120:$X$120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Desperdicio!$O$125:$X$125</c:f>
              <c:numCache>
                <c:formatCode>#,##0</c:formatCode>
                <c:ptCount val="10"/>
                <c:pt idx="0">
                  <c:v>165.191</c:v>
                </c:pt>
                <c:pt idx="1">
                  <c:v>184.17099999999999</c:v>
                </c:pt>
                <c:pt idx="2">
                  <c:v>1190.576</c:v>
                </c:pt>
                <c:pt idx="3">
                  <c:v>361.95699999999999</c:v>
                </c:pt>
                <c:pt idx="4">
                  <c:v>263.39</c:v>
                </c:pt>
                <c:pt idx="5">
                  <c:v>103</c:v>
                </c:pt>
                <c:pt idx="6">
                  <c:v>0</c:v>
                </c:pt>
                <c:pt idx="7">
                  <c:v>0</c:v>
                </c:pt>
                <c:pt idx="8">
                  <c:v>2631.9459999999999</c:v>
                </c:pt>
                <c:pt idx="9">
                  <c:v>3155.03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2E-46E6-9B15-7157719D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54727888"/>
        <c:axId val="-654734416"/>
      </c:barChart>
      <c:lineChart>
        <c:grouping val="standard"/>
        <c:varyColors val="0"/>
        <c:ser>
          <c:idx val="0"/>
          <c:order val="0"/>
          <c:tx>
            <c:strRef>
              <c:f>Desperdicio!$N$121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dLbls>
            <c:numFmt formatCode="#,##0" sourceLinked="0"/>
            <c:spPr>
              <a:noFill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Desperdicio!$O$120:$X$120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Desperdicio!$O$121:$X$121</c:f>
              <c:numCache>
                <c:formatCode>#,##0</c:formatCode>
                <c:ptCount val="10"/>
                <c:pt idx="0">
                  <c:v>4953.1729999999998</c:v>
                </c:pt>
                <c:pt idx="1">
                  <c:v>1025.9580000000001</c:v>
                </c:pt>
                <c:pt idx="2">
                  <c:v>1267.0999999999999</c:v>
                </c:pt>
                <c:pt idx="3">
                  <c:v>415.81299999999999</c:v>
                </c:pt>
                <c:pt idx="4">
                  <c:v>874.35199999999998</c:v>
                </c:pt>
                <c:pt idx="5">
                  <c:v>545</c:v>
                </c:pt>
                <c:pt idx="6">
                  <c:v>506.75</c:v>
                </c:pt>
                <c:pt idx="7">
                  <c:v>45.966000000000001</c:v>
                </c:pt>
                <c:pt idx="8">
                  <c:v>2763.0630000000001</c:v>
                </c:pt>
                <c:pt idx="9">
                  <c:v>4074.8160000000003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2E-46E6-9B15-7157719D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4556671"/>
        <c:axId val="2134564575"/>
      </c:lineChart>
      <c:catAx>
        <c:axId val="-65472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CO"/>
          </a:p>
        </c:txPr>
        <c:crossAx val="-654734416"/>
        <c:crosses val="autoZero"/>
        <c:auto val="1"/>
        <c:lblAlgn val="ctr"/>
        <c:lblOffset val="100"/>
        <c:noMultiLvlLbl val="0"/>
      </c:catAx>
      <c:valAx>
        <c:axId val="-654734416"/>
        <c:scaling>
          <c:orientation val="minMax"/>
          <c:max val="5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-654727888"/>
        <c:crosses val="autoZero"/>
        <c:crossBetween val="between"/>
        <c:majorUnit val="1000"/>
        <c:minorUnit val="200"/>
      </c:valAx>
      <c:valAx>
        <c:axId val="2134564575"/>
        <c:scaling>
          <c:orientation val="minMax"/>
          <c:max val="5000"/>
        </c:scaling>
        <c:delete val="0"/>
        <c:axPos val="r"/>
        <c:numFmt formatCode="#,##0" sourceLinked="1"/>
        <c:majorTickMark val="out"/>
        <c:minorTickMark val="none"/>
        <c:tickLblPos val="none"/>
        <c:spPr>
          <a:noFill/>
          <a:ln>
            <a:noFill/>
          </a:ln>
        </c:spPr>
        <c:crossAx val="2134556671"/>
        <c:crosses val="max"/>
        <c:crossBetween val="between"/>
      </c:valAx>
      <c:catAx>
        <c:axId val="21345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4564575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4.7941160045857849E-2"/>
          <c:y val="0.85497119848371694"/>
          <c:w val="0.88412733764975238"/>
          <c:h val="8.1344041645376675E-2"/>
        </c:manualLayout>
      </c:layout>
      <c:overlay val="0"/>
      <c:txPr>
        <a:bodyPr/>
        <a:lstStyle/>
        <a:p>
          <a:pPr>
            <a:defRPr sz="1100" b="1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Producción de Papeles para Imprenta y Escritura</a:t>
            </a:r>
          </a:p>
          <a:p>
            <a:pPr>
              <a:defRPr sz="1200"/>
            </a:pPr>
            <a:r>
              <a:rPr lang="es-CO" sz="1400"/>
              <a:t>Total Año </a:t>
            </a:r>
          </a:p>
          <a:p>
            <a:pPr>
              <a:defRPr sz="1200"/>
            </a:pPr>
            <a:r>
              <a:rPr lang="es-CO" sz="1400"/>
              <a:t>(Toneladas)</a:t>
            </a:r>
          </a:p>
        </c:rich>
      </c:tx>
      <c:layout>
        <c:manualLayout>
          <c:xMode val="edge"/>
          <c:yMode val="edge"/>
          <c:x val="0.21758333684225298"/>
          <c:y val="2.500378875234737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04028908151187"/>
          <c:y val="0.19648546220052021"/>
          <c:w val="0.72465324187417746"/>
          <c:h val="0.61997657615452517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Producción!$A$7</c:f>
              <c:strCache>
                <c:ptCount val="1"/>
                <c:pt idx="0">
                  <c:v>     Recubiertos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Producción!$G$7:$P$7</c:f>
              <c:numCache>
                <c:formatCode>#,##0</c:formatCode>
                <c:ptCount val="10"/>
                <c:pt idx="0">
                  <c:v>36089</c:v>
                </c:pt>
                <c:pt idx="1">
                  <c:v>33592</c:v>
                </c:pt>
                <c:pt idx="2">
                  <c:v>39964</c:v>
                </c:pt>
                <c:pt idx="3">
                  <c:v>28330</c:v>
                </c:pt>
                <c:pt idx="4">
                  <c:v>28095</c:v>
                </c:pt>
                <c:pt idx="5">
                  <c:v>25947</c:v>
                </c:pt>
                <c:pt idx="6">
                  <c:v>31314</c:v>
                </c:pt>
                <c:pt idx="7">
                  <c:v>19028</c:v>
                </c:pt>
                <c:pt idx="8">
                  <c:v>22993</c:v>
                </c:pt>
                <c:pt idx="9">
                  <c:v>19256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1-46EF-A2FE-25EB9BEF0BB2}"/>
            </c:ext>
          </c:extLst>
        </c:ser>
        <c:ser>
          <c:idx val="3"/>
          <c:order val="2"/>
          <c:tx>
            <c:strRef>
              <c:f>Producción!$A$10</c:f>
              <c:strCache>
                <c:ptCount val="1"/>
                <c:pt idx="0">
                  <c:v>     Sin recubrir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3.7347952473682725E-3"/>
                  <c:y val="0.19650682392465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1-46EF-A2FE-25EB9BEF0BB2}"/>
                </c:ext>
              </c:extLst>
            </c:dLbl>
            <c:dLbl>
              <c:idx val="1"/>
              <c:layout>
                <c:manualLayout>
                  <c:x val="-1.5471453165128552E-3"/>
                  <c:y val="0.19782733079872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1-46EF-A2FE-25EB9BEF0BB2}"/>
                </c:ext>
              </c:extLst>
            </c:dLbl>
            <c:dLbl>
              <c:idx val="2"/>
              <c:layout>
                <c:manualLayout>
                  <c:x val="0"/>
                  <c:y val="0.20197912618664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1-46EF-A2FE-25EB9BEF0BB2}"/>
                </c:ext>
              </c:extLst>
            </c:dLbl>
            <c:dLbl>
              <c:idx val="3"/>
              <c:layout>
                <c:manualLayout>
                  <c:x val="1.7633279711003866E-3"/>
                  <c:y val="0.21038904697861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1-46EF-A2FE-25EB9BEF0BB2}"/>
                </c:ext>
              </c:extLst>
            </c:dLbl>
            <c:dLbl>
              <c:idx val="4"/>
              <c:layout>
                <c:manualLayout>
                  <c:x val="5.3763440860215058E-3"/>
                  <c:y val="0.22105876042929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1-46EF-A2FE-25EB9BEF0BB2}"/>
                </c:ext>
              </c:extLst>
            </c:dLbl>
            <c:dLbl>
              <c:idx val="5"/>
              <c:layout>
                <c:manualLayout>
                  <c:x val="1.8674681793808031E-3"/>
                  <c:y val="0.2236935063027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1-46EF-A2FE-25EB9BEF0BB2}"/>
                </c:ext>
              </c:extLst>
            </c:dLbl>
            <c:dLbl>
              <c:idx val="6"/>
              <c:layout>
                <c:manualLayout>
                  <c:x val="-3.584229390681135E-3"/>
                  <c:y val="0.21890552163938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5-42BE-9714-D0E6B9A12C6F}"/>
                </c:ext>
              </c:extLst>
            </c:dLbl>
            <c:dLbl>
              <c:idx val="7"/>
              <c:layout>
                <c:manualLayout>
                  <c:x val="3.5842293906808722E-3"/>
                  <c:y val="0.12508886950822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92-45E7-B559-8EF7065148B1}"/>
                </c:ext>
              </c:extLst>
            </c:dLbl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Producción!$G$10:$P$10</c:f>
              <c:numCache>
                <c:formatCode>#,##0</c:formatCode>
                <c:ptCount val="10"/>
                <c:pt idx="0">
                  <c:v>272504</c:v>
                </c:pt>
                <c:pt idx="1">
                  <c:v>285153</c:v>
                </c:pt>
                <c:pt idx="2">
                  <c:v>282085</c:v>
                </c:pt>
                <c:pt idx="3">
                  <c:v>286494</c:v>
                </c:pt>
                <c:pt idx="4">
                  <c:v>291602</c:v>
                </c:pt>
                <c:pt idx="5">
                  <c:v>299220</c:v>
                </c:pt>
                <c:pt idx="6">
                  <c:v>282685</c:v>
                </c:pt>
                <c:pt idx="7">
                  <c:v>210429</c:v>
                </c:pt>
                <c:pt idx="8">
                  <c:v>205591</c:v>
                </c:pt>
                <c:pt idx="9">
                  <c:v>182298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41-46EF-A2FE-25EB9BEF0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-698628656"/>
        <c:axId val="-698642256"/>
      </c:barChart>
      <c:lineChart>
        <c:grouping val="stacked"/>
        <c:varyColors val="0"/>
        <c:ser>
          <c:idx val="1"/>
          <c:order val="0"/>
          <c:tx>
            <c:strRef>
              <c:f>Producción!$A$4</c:f>
              <c:strCache>
                <c:ptCount val="1"/>
                <c:pt idx="0">
                  <c:v>Imprenta y escritura</c:v>
                </c:pt>
              </c:strCache>
            </c:strRef>
          </c:tx>
          <c:spPr>
            <a:ln w="47625" cap="rnd" cmpd="sng" algn="ctr">
              <a:solidFill>
                <a:schemeClr val="accent1">
                  <a:shade val="8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86000"/>
                </a:schemeClr>
              </a:solidFill>
              <a:ln w="9525" cap="flat" cmpd="sng" algn="ctr">
                <a:solidFill>
                  <a:schemeClr val="accent1">
                    <a:shade val="86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45866847289248E-2"/>
                  <c:y val="-6.892647424888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1-46EF-A2FE-25EB9BEF0BB2}"/>
                </c:ext>
              </c:extLst>
            </c:dLbl>
            <c:dLbl>
              <c:idx val="1"/>
              <c:layout>
                <c:manualLayout>
                  <c:x val="-5.415502497671662E-2"/>
                  <c:y val="-5.1036169218288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1-46EF-A2FE-25EB9BEF0BB2}"/>
                </c:ext>
              </c:extLst>
            </c:dLbl>
            <c:dLbl>
              <c:idx val="2"/>
              <c:layout>
                <c:manualLayout>
                  <c:x val="-5.7061496345214915E-2"/>
                  <c:y val="-5.9564955775667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1-46EF-A2FE-25EB9BEF0BB2}"/>
                </c:ext>
              </c:extLst>
            </c:dLbl>
            <c:dLbl>
              <c:idx val="3"/>
              <c:layout>
                <c:manualLayout>
                  <c:x val="-6.7849885699771531E-2"/>
                  <c:y val="-6.033814288247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1-46EF-A2FE-25EB9BEF0BB2}"/>
                </c:ext>
              </c:extLst>
            </c:dLbl>
            <c:dLbl>
              <c:idx val="4"/>
              <c:layout>
                <c:manualLayout>
                  <c:x val="-4.6696300059266782E-2"/>
                  <c:y val="-2.5758726224608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1-46EF-A2FE-25EB9BEF0BB2}"/>
                </c:ext>
              </c:extLst>
            </c:dLbl>
            <c:dLbl>
              <c:idx val="5"/>
              <c:layout>
                <c:manualLayout>
                  <c:x val="-4.6685340802987856E-2"/>
                  <c:y val="-3.3562166285278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1-46EF-A2FE-25EB9BEF0BB2}"/>
                </c:ext>
              </c:extLst>
            </c:dLbl>
            <c:dLbl>
              <c:idx val="7"/>
              <c:layout>
                <c:manualLayout>
                  <c:x val="-1.4336917562724014E-2"/>
                  <c:y val="-4.5486861639353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5D-4486-B35A-0871C2CEFA6B}"/>
                </c:ext>
              </c:extLst>
            </c:dLbl>
            <c:dLbl>
              <c:idx val="8"/>
              <c:layout>
                <c:manualLayout>
                  <c:x val="-1.3142022614730316E-16"/>
                  <c:y val="-3.6958075081974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5D-4486-B35A-0871C2CEFA6B}"/>
                </c:ext>
              </c:extLst>
            </c:dLbl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[1]Producción!$K$8:$O$8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Producción!$G$4:$P$4</c:f>
              <c:numCache>
                <c:formatCode>#,##0</c:formatCode>
                <c:ptCount val="10"/>
                <c:pt idx="0">
                  <c:v>308593</c:v>
                </c:pt>
                <c:pt idx="1">
                  <c:v>318745</c:v>
                </c:pt>
                <c:pt idx="2">
                  <c:v>322049</c:v>
                </c:pt>
                <c:pt idx="3">
                  <c:v>314824</c:v>
                </c:pt>
                <c:pt idx="4">
                  <c:v>319697</c:v>
                </c:pt>
                <c:pt idx="5">
                  <c:v>325167</c:v>
                </c:pt>
                <c:pt idx="6">
                  <c:v>313999</c:v>
                </c:pt>
                <c:pt idx="7">
                  <c:v>229457</c:v>
                </c:pt>
                <c:pt idx="8">
                  <c:v>228584</c:v>
                </c:pt>
                <c:pt idx="9">
                  <c:v>201554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C41-46EF-A2FE-25EB9BEF0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8639536"/>
        <c:axId val="-698632464"/>
      </c:lineChart>
      <c:catAx>
        <c:axId val="-6986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42256"/>
        <c:crosses val="autoZero"/>
        <c:auto val="1"/>
        <c:lblAlgn val="ctr"/>
        <c:lblOffset val="100"/>
        <c:noMultiLvlLbl val="0"/>
      </c:catAx>
      <c:valAx>
        <c:axId val="-698642256"/>
        <c:scaling>
          <c:orientation val="minMax"/>
          <c:max val="3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28656"/>
        <c:crosses val="autoZero"/>
        <c:crossBetween val="between"/>
      </c:valAx>
      <c:catAx>
        <c:axId val="-69863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8632464"/>
        <c:crosses val="autoZero"/>
        <c:auto val="1"/>
        <c:lblAlgn val="ctr"/>
        <c:lblOffset val="100"/>
        <c:noMultiLvlLbl val="0"/>
      </c:catAx>
      <c:valAx>
        <c:axId val="-69863246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3953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177529279428316"/>
          <c:y val="0.9099839636750211"/>
          <c:w val="0.71315954173238361"/>
          <c:h val="6.1089674965698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200">
                <a:solidFill>
                  <a:schemeClr val="tx1"/>
                </a:solidFill>
              </a:rPr>
              <a:t>CONSUMO APARENTE DE PAPEL</a:t>
            </a:r>
            <a:r>
              <a:rPr lang="es-CO" sz="1200" baseline="0">
                <a:solidFill>
                  <a:schemeClr val="tx1"/>
                </a:solidFill>
              </a:rPr>
              <a:t> DESPERDICO</a:t>
            </a:r>
            <a:endParaRPr lang="es-CO" sz="1200">
              <a:solidFill>
                <a:schemeClr val="tx1"/>
              </a:solidFill>
            </a:endParaRPr>
          </a:p>
          <a:p>
            <a:pPr>
              <a:defRPr sz="1200">
                <a:solidFill>
                  <a:schemeClr val="tx1"/>
                </a:solidFill>
              </a:defRPr>
            </a:pPr>
            <a:r>
              <a:rPr lang="es-CO" sz="1200">
                <a:solidFill>
                  <a:schemeClr val="tx1"/>
                </a:solidFill>
              </a:rPr>
              <a:t>TOTAL AÑO</a:t>
            </a:r>
          </a:p>
          <a:p>
            <a:pPr>
              <a:defRPr sz="1200">
                <a:solidFill>
                  <a:schemeClr val="tx1"/>
                </a:solidFill>
              </a:defRPr>
            </a:pPr>
            <a:r>
              <a:rPr lang="es-CO" sz="1200">
                <a:solidFill>
                  <a:schemeClr val="tx1"/>
                </a:solidFill>
              </a:rPr>
              <a:t> (TONELADAS)</a:t>
            </a:r>
          </a:p>
        </c:rich>
      </c:tx>
      <c:layout>
        <c:manualLayout>
          <c:xMode val="edge"/>
          <c:yMode val="edge"/>
          <c:x val="0.26602132933261219"/>
          <c:y val="7.74489438335793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877674994229729E-2"/>
          <c:y val="0.17502135807328426"/>
          <c:w val="0.95889457112246412"/>
          <c:h val="0.6521858423883806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Desperdicio!$R$6</c:f>
              <c:strCache>
                <c:ptCount val="1"/>
                <c:pt idx="0">
                  <c:v>Consumo Aparente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86000"/>
                    <a:shade val="51000"/>
                    <a:satMod val="130000"/>
                  </a:schemeClr>
                </a:gs>
                <a:gs pos="80000">
                  <a:schemeClr val="accent1">
                    <a:shade val="86000"/>
                    <a:shade val="93000"/>
                    <a:satMod val="130000"/>
                  </a:schemeClr>
                </a:gs>
                <a:gs pos="100000">
                  <a:schemeClr val="accent1">
                    <a:shade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-2.6084423369080303E-2"/>
                  <c:y val="1.954520879308420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A-46CB-9B56-59CB55B83101}"/>
                </c:ext>
              </c:extLst>
            </c:dLbl>
            <c:dLbl>
              <c:idx val="1"/>
              <c:layout>
                <c:manualLayout>
                  <c:x val="-1.9736371825920401E-2"/>
                  <c:y val="-6.13608254655014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A-46CB-9B56-59CB55B83101}"/>
                </c:ext>
              </c:extLst>
            </c:dLbl>
            <c:dLbl>
              <c:idx val="2"/>
              <c:layout>
                <c:manualLayout>
                  <c:x val="-6.8405699994144109E-3"/>
                  <c:y val="-2.23985731828944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A-46CB-9B56-59CB55B83101}"/>
                </c:ext>
              </c:extLst>
            </c:dLbl>
            <c:dLbl>
              <c:idx val="3"/>
              <c:layout>
                <c:manualLayout>
                  <c:x val="-1.6394243853369666E-2"/>
                  <c:y val="-9.74562222737131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A-46CB-9B56-59CB55B83101}"/>
                </c:ext>
              </c:extLst>
            </c:dLbl>
            <c:dLbl>
              <c:idx val="4"/>
              <c:layout>
                <c:manualLayout>
                  <c:x val="-1.3672097037008966E-2"/>
                  <c:y val="2.1417096779307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97-43F8-A285-63F2D91CB4B7}"/>
                </c:ext>
              </c:extLst>
            </c:dLbl>
            <c:dLbl>
              <c:idx val="5"/>
              <c:layout>
                <c:manualLayout>
                  <c:x val="-1.0937677629607274E-2"/>
                  <c:y val="-2.1417096779307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97-43F8-A285-63F2D91CB4B7}"/>
                </c:ext>
              </c:extLst>
            </c:dLbl>
            <c:dLbl>
              <c:idx val="6"/>
              <c:layout>
                <c:manualLayout>
                  <c:x val="-1.7773726148111658E-2"/>
                  <c:y val="-1.963211192253264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F-4261-9873-A22538A893E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b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Desperdicio!$R$7:$AA$7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Desperdicio!$R$8:$AA$8</c:f>
              <c:numCache>
                <c:formatCode>#,##0</c:formatCode>
                <c:ptCount val="10"/>
                <c:pt idx="0">
                  <c:v>868151.08599999989</c:v>
                </c:pt>
                <c:pt idx="1">
                  <c:v>922381.37600000005</c:v>
                </c:pt>
                <c:pt idx="2">
                  <c:v>910204.27700000012</c:v>
                </c:pt>
                <c:pt idx="3">
                  <c:v>928053.38199999998</c:v>
                </c:pt>
                <c:pt idx="4">
                  <c:v>920622.43400000001</c:v>
                </c:pt>
                <c:pt idx="5">
                  <c:v>1022772</c:v>
                </c:pt>
                <c:pt idx="6">
                  <c:v>1083201.081</c:v>
                </c:pt>
                <c:pt idx="7">
                  <c:v>936124.82699999993</c:v>
                </c:pt>
                <c:pt idx="8">
                  <c:v>970839.74793000019</c:v>
                </c:pt>
                <c:pt idx="9">
                  <c:v>1092989.81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CA-46CB-9B56-59CB55B83101}"/>
            </c:ext>
          </c:extLst>
        </c:ser>
        <c:ser>
          <c:idx val="0"/>
          <c:order val="1"/>
          <c:tx>
            <c:strRef>
              <c:f>Desperdicio!$O$47</c:f>
              <c:strCache>
                <c:ptCount val="1"/>
                <c:pt idx="0">
                  <c:v>Recolección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8000"/>
                    <a:shade val="51000"/>
                    <a:satMod val="130000"/>
                  </a:schemeClr>
                </a:gs>
                <a:gs pos="80000">
                  <a:schemeClr val="accent1">
                    <a:shade val="58000"/>
                    <a:shade val="93000"/>
                    <a:satMod val="130000"/>
                  </a:schemeClr>
                </a:gs>
                <a:gs pos="100000">
                  <a:schemeClr val="accent1">
                    <a:shade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3092817821352415E-2"/>
                  <c:y val="4.997080866572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A-46CB-9B56-59CB55B83101}"/>
                </c:ext>
              </c:extLst>
            </c:dLbl>
            <c:dLbl>
              <c:idx val="1"/>
              <c:layout>
                <c:manualLayout>
                  <c:x val="2.5050619055329123E-2"/>
                  <c:y val="3.7116671911325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A-46CB-9B56-59CB55B83101}"/>
                </c:ext>
              </c:extLst>
            </c:dLbl>
            <c:dLbl>
              <c:idx val="2"/>
              <c:layout>
                <c:manualLayout>
                  <c:x val="2.4597502075575046E-2"/>
                  <c:y val="4.714408916797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A-46CB-9B56-59CB55B83101}"/>
                </c:ext>
              </c:extLst>
            </c:dLbl>
            <c:dLbl>
              <c:idx val="3"/>
              <c:layout>
                <c:manualLayout>
                  <c:x val="2.3097877573799181E-2"/>
                  <c:y val="6.6709703226494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A-46CB-9B56-59CB55B83101}"/>
                </c:ext>
              </c:extLst>
            </c:dLbl>
            <c:dLbl>
              <c:idx val="4"/>
              <c:layout>
                <c:manualLayout>
                  <c:x val="2.1731206141635175E-2"/>
                  <c:y val="6.4247411651103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A-46CB-9B56-59CB55B83101}"/>
                </c:ext>
              </c:extLst>
            </c:dLbl>
            <c:dLbl>
              <c:idx val="5"/>
              <c:layout>
                <c:manualLayout>
                  <c:x val="2.4609774666616142E-2"/>
                  <c:y val="5.996787098205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97-43F8-A285-63F2D91CB4B7}"/>
                </c:ext>
              </c:extLst>
            </c:dLbl>
            <c:dLbl>
              <c:idx val="6"/>
              <c:layout>
                <c:manualLayout>
                  <c:x val="2.871140377771883E-2"/>
                  <c:y val="5.3542741948267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F-4261-9873-A22538A893E3}"/>
                </c:ext>
              </c:extLst>
            </c:dLbl>
            <c:dLbl>
              <c:idx val="7"/>
              <c:layout>
                <c:manualLayout>
                  <c:x val="3.0078613481419627E-2"/>
                  <c:y val="5.5684451626198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8-46AA-919C-7A5DF18776BB}"/>
                </c:ext>
              </c:extLst>
            </c:dLbl>
            <c:dLbl>
              <c:idx val="8"/>
              <c:layout>
                <c:manualLayout>
                  <c:x val="2.7344194074017933E-2"/>
                  <c:y val="8.1384967761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B9-40B5-B135-DA33DC935C75}"/>
                </c:ext>
              </c:extLst>
            </c:dLbl>
            <c:dLbl>
              <c:idx val="9"/>
              <c:layout>
                <c:manualLayout>
                  <c:x val="2.871140377771883E-2"/>
                  <c:y val="4.497590323654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A-40E6-93EE-1B6618F2A91D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Desperdicio!$R$7:$AA$7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Desperdicio!$O$49:$X$49</c:f>
              <c:numCache>
                <c:formatCode>#,##0</c:formatCode>
                <c:ptCount val="10"/>
                <c:pt idx="0">
                  <c:v>761776</c:v>
                </c:pt>
                <c:pt idx="1">
                  <c:v>803755</c:v>
                </c:pt>
                <c:pt idx="2">
                  <c:v>814950</c:v>
                </c:pt>
                <c:pt idx="3">
                  <c:v>806674</c:v>
                </c:pt>
                <c:pt idx="4">
                  <c:v>819211</c:v>
                </c:pt>
                <c:pt idx="5">
                  <c:v>887789</c:v>
                </c:pt>
                <c:pt idx="6">
                  <c:v>914806</c:v>
                </c:pt>
                <c:pt idx="7">
                  <c:v>811487</c:v>
                </c:pt>
                <c:pt idx="8">
                  <c:v>832699</c:v>
                </c:pt>
                <c:pt idx="9">
                  <c:v>895364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CA-46CB-9B56-59CB55B83101}"/>
            </c:ext>
          </c:extLst>
        </c:ser>
        <c:ser>
          <c:idx val="2"/>
          <c:order val="2"/>
          <c:tx>
            <c:strRef>
              <c:f>Desperdicio!$P$81</c:f>
              <c:strCache>
                <c:ptCount val="1"/>
                <c:pt idx="0">
                  <c:v>Importaciones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556270475849264E-2"/>
                  <c:y val="-8.245750898590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A-46CB-9B56-59CB55B83101}"/>
                </c:ext>
              </c:extLst>
            </c:dLbl>
            <c:dLbl>
              <c:idx val="1"/>
              <c:layout>
                <c:manualLayout>
                  <c:x val="2.1809578477406374E-2"/>
                  <c:y val="5.51549265562219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A-46CB-9B56-59CB55B83101}"/>
                </c:ext>
              </c:extLst>
            </c:dLbl>
            <c:dLbl>
              <c:idx val="2"/>
              <c:layout>
                <c:manualLayout>
                  <c:x val="2.5917559192644369E-2"/>
                  <c:y val="6.594442145338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A-46CB-9B56-59CB55B83101}"/>
                </c:ext>
              </c:extLst>
            </c:dLbl>
            <c:dLbl>
              <c:idx val="3"/>
              <c:layout>
                <c:manualLayout>
                  <c:x val="2.5853504879754446E-2"/>
                  <c:y val="3.2786708313643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A-46CB-9B56-59CB55B83101}"/>
                </c:ext>
              </c:extLst>
            </c:dLbl>
            <c:dLbl>
              <c:idx val="4"/>
              <c:layout>
                <c:manualLayout>
                  <c:x val="2.9971605099885872E-2"/>
                  <c:y val="4.54295409557278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CA-46CB-9B56-59CB55B83101}"/>
                </c:ext>
              </c:extLst>
            </c:dLbl>
            <c:dLbl>
              <c:idx val="5"/>
              <c:layout>
                <c:manualLayout>
                  <c:x val="2.8711403777718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7-43F8-A285-63F2D91CB4B7}"/>
                </c:ext>
              </c:extLst>
            </c:dLbl>
            <c:dLbl>
              <c:idx val="6"/>
              <c:layout>
                <c:manualLayout>
                  <c:x val="2.0508145555513349E-2"/>
                  <c:y val="1.0708548389653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F-4261-9873-A22538A893E3}"/>
                </c:ext>
              </c:extLst>
            </c:dLbl>
            <c:dLbl>
              <c:idx val="7"/>
              <c:layout>
                <c:manualLayout>
                  <c:x val="1.9140935851812455E-2"/>
                  <c:y val="2.1417096779306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B9-40B5-B135-DA33DC935C75}"/>
                </c:ext>
              </c:extLst>
            </c:dLbl>
            <c:dLbl>
              <c:idx val="8"/>
              <c:layout>
                <c:manualLayout>
                  <c:x val="2.0508145555513252E-2"/>
                  <c:y val="8.5668387117227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9-40B5-B135-DA33DC935C75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Desperdicio!$R$7:$AA$7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Desperdicio!$P$83:$Y$83</c:f>
              <c:numCache>
                <c:formatCode>#,##0</c:formatCode>
                <c:ptCount val="10"/>
                <c:pt idx="0">
                  <c:v>111328.25900000001</c:v>
                </c:pt>
                <c:pt idx="1">
                  <c:v>119652.334</c:v>
                </c:pt>
                <c:pt idx="2">
                  <c:v>96521.376999999993</c:v>
                </c:pt>
                <c:pt idx="3">
                  <c:v>121795.19500000001</c:v>
                </c:pt>
                <c:pt idx="4">
                  <c:v>102285.78599999999</c:v>
                </c:pt>
                <c:pt idx="5">
                  <c:v>135528</c:v>
                </c:pt>
                <c:pt idx="6">
                  <c:v>168901.83099999998</c:v>
                </c:pt>
                <c:pt idx="7">
                  <c:v>124683.79300000001</c:v>
                </c:pt>
                <c:pt idx="8">
                  <c:v>140904.05699999997</c:v>
                </c:pt>
                <c:pt idx="9">
                  <c:v>201700.62599999999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2CA-46CB-9B56-59CB55B83101}"/>
            </c:ext>
          </c:extLst>
        </c:ser>
        <c:ser>
          <c:idx val="3"/>
          <c:order val="3"/>
          <c:tx>
            <c:strRef>
              <c:f>Desperdicio!$O$119</c:f>
              <c:strCache>
                <c:ptCount val="1"/>
                <c:pt idx="0">
                  <c:v>Exportaciones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8000"/>
                    <a:shade val="51000"/>
                    <a:satMod val="130000"/>
                  </a:schemeClr>
                </a:gs>
                <a:gs pos="80000">
                  <a:schemeClr val="accent1">
                    <a:tint val="58000"/>
                    <a:shade val="93000"/>
                    <a:satMod val="130000"/>
                  </a:schemeClr>
                </a:gs>
                <a:gs pos="100000">
                  <a:schemeClr val="accent1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197047717130109E-2"/>
                  <c:y val="-1.111948740649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A-46CB-9B56-59CB55B83101}"/>
                </c:ext>
              </c:extLst>
            </c:dLbl>
            <c:dLbl>
              <c:idx val="1"/>
              <c:layout>
                <c:manualLayout>
                  <c:x val="1.507494031645199E-2"/>
                  <c:y val="-7.90628148271066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A-46CB-9B56-59CB55B83101}"/>
                </c:ext>
              </c:extLst>
            </c:dLbl>
            <c:dLbl>
              <c:idx val="2"/>
              <c:layout>
                <c:manualLayout>
                  <c:x val="1.7851445191390109E-2"/>
                  <c:y val="-6.7626214525569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A-46CB-9B56-59CB55B83101}"/>
                </c:ext>
              </c:extLst>
            </c:dLbl>
            <c:dLbl>
              <c:idx val="3"/>
              <c:layout>
                <c:manualLayout>
                  <c:x val="1.685640379494352E-2"/>
                  <c:y val="-9.2992359661522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A-46CB-9B56-59CB55B83101}"/>
                </c:ext>
              </c:extLst>
            </c:dLbl>
            <c:dLbl>
              <c:idx val="4"/>
              <c:layout>
                <c:manualLayout>
                  <c:x val="1.0985238585650533E-2"/>
                  <c:y val="-6.81431005110732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CA-46CB-9B56-59CB55B83101}"/>
                </c:ext>
              </c:extLst>
            </c:dLbl>
            <c:dLbl>
              <c:idx val="5"/>
              <c:layout>
                <c:manualLayout>
                  <c:x val="1.77737261481115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7-43F8-A285-63F2D91CB4B7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Desperdicio!$R$7:$AA$7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Desperdicio!$O$121:$X$121</c:f>
              <c:numCache>
                <c:formatCode>#,##0</c:formatCode>
                <c:ptCount val="10"/>
                <c:pt idx="0">
                  <c:v>4953.1729999999998</c:v>
                </c:pt>
                <c:pt idx="1">
                  <c:v>1025.9580000000001</c:v>
                </c:pt>
                <c:pt idx="2">
                  <c:v>1267.0999999999999</c:v>
                </c:pt>
                <c:pt idx="3">
                  <c:v>415.81299999999999</c:v>
                </c:pt>
                <c:pt idx="4">
                  <c:v>874.35199999999998</c:v>
                </c:pt>
                <c:pt idx="5">
                  <c:v>545</c:v>
                </c:pt>
                <c:pt idx="6">
                  <c:v>506.75</c:v>
                </c:pt>
                <c:pt idx="7">
                  <c:v>45.966000000000001</c:v>
                </c:pt>
                <c:pt idx="8">
                  <c:v>2763.0630000000001</c:v>
                </c:pt>
                <c:pt idx="9">
                  <c:v>4074.8160000000003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CA-46CB-9B56-59CB55B83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54729520"/>
        <c:axId val="-654731696"/>
        <c:axId val="0"/>
      </c:bar3DChart>
      <c:catAx>
        <c:axId val="-65472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31696"/>
        <c:crosses val="autoZero"/>
        <c:auto val="1"/>
        <c:lblAlgn val="ctr"/>
        <c:lblOffset val="100"/>
        <c:noMultiLvlLbl val="0"/>
      </c:catAx>
      <c:valAx>
        <c:axId val="-654731696"/>
        <c:scaling>
          <c:orientation val="minMax"/>
          <c:max val="610000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29520"/>
        <c:crosses val="autoZero"/>
        <c:crossBetween val="between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92738885781354"/>
          <c:y val="0.88789781502392584"/>
          <c:w val="0.65497591127218113"/>
          <c:h val="0.103472234167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800" b="1">
                <a:solidFill>
                  <a:sysClr val="windowText" lastClr="000000"/>
                </a:solidFill>
              </a:rPr>
              <a:t>INDICADORES </a:t>
            </a:r>
          </a:p>
        </c:rich>
      </c:tx>
      <c:layout>
        <c:manualLayout>
          <c:xMode val="edge"/>
          <c:yMode val="edge"/>
          <c:x val="0.44220304908694924"/>
          <c:y val="5.48790412826303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4331658268574629E-2"/>
          <c:y val="0.13602319045048775"/>
          <c:w val="0.94215704506639508"/>
          <c:h val="0.650861000363465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[2]Indicadores!$A$6</c:f>
              <c:strCache>
                <c:ptCount val="1"/>
                <c:pt idx="0">
                  <c:v>Tasa de Utilización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  <a:shade val="30000"/>
                    <a:satMod val="115000"/>
                  </a:schemeClr>
                </a:gs>
                <a:gs pos="50000">
                  <a:schemeClr val="accent6">
                    <a:lumMod val="75000"/>
                    <a:shade val="67500"/>
                    <a:satMod val="115000"/>
                  </a:schemeClr>
                </a:gs>
                <a:gs pos="100000">
                  <a:schemeClr val="accent6">
                    <a:lumMod val="75000"/>
                    <a:shade val="100000"/>
                    <a:satMod val="115000"/>
                  </a:schemeClr>
                </a:gs>
              </a:gsLst>
              <a:lin ang="27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[2]Indicadores!$C$2:$J$2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[2]Indicadores!$C$7:$J$7</c:f>
              <c:numCache>
                <c:formatCode>General</c:formatCode>
                <c:ptCount val="8"/>
                <c:pt idx="0">
                  <c:v>0.7664577999292026</c:v>
                </c:pt>
                <c:pt idx="1">
                  <c:v>0.70708548609374</c:v>
                </c:pt>
                <c:pt idx="2">
                  <c:v>0.7254798264889657</c:v>
                </c:pt>
                <c:pt idx="3">
                  <c:v>0.70774536701768631</c:v>
                </c:pt>
                <c:pt idx="4">
                  <c:v>0.75851798674262927</c:v>
                </c:pt>
                <c:pt idx="5">
                  <c:v>0.78642138044693544</c:v>
                </c:pt>
                <c:pt idx="6">
                  <c:v>0.73012740974262547</c:v>
                </c:pt>
                <c:pt idx="7">
                  <c:v>0.74096632865687406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9-443D-AD5E-6942AA980DDF}"/>
            </c:ext>
          </c:extLst>
        </c:ser>
        <c:ser>
          <c:idx val="0"/>
          <c:order val="1"/>
          <c:tx>
            <c:strRef>
              <c:f>[2]Indicadores!$A$2</c:f>
              <c:strCache>
                <c:ptCount val="1"/>
                <c:pt idx="0">
                  <c:v>Tasa de Recolección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shade val="30000"/>
                    <a:satMod val="115000"/>
                  </a:schemeClr>
                </a:gs>
                <a:gs pos="50000">
                  <a:schemeClr val="accent6">
                    <a:shade val="67500"/>
                    <a:satMod val="115000"/>
                  </a:schemeClr>
                </a:gs>
                <a:gs pos="100000">
                  <a:schemeClr val="accent6">
                    <a:shade val="100000"/>
                    <a:satMod val="115000"/>
                  </a:schemeClr>
                </a:gs>
              </a:gsLst>
              <a:lin ang="27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[2]Indicadores!$C$2:$J$2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[2]Indicadores!$C$3:$J$3</c:f>
              <c:numCache>
                <c:formatCode>General</c:formatCode>
                <c:ptCount val="8"/>
                <c:pt idx="0">
                  <c:v>0.57405302113701417</c:v>
                </c:pt>
                <c:pt idx="1">
                  <c:v>0.59014862862978656</c:v>
                </c:pt>
                <c:pt idx="2">
                  <c:v>0.58157483997400605</c:v>
                </c:pt>
                <c:pt idx="3">
                  <c:v>0.58293765020685306</c:v>
                </c:pt>
                <c:pt idx="4">
                  <c:v>0.60153971139558537</c:v>
                </c:pt>
                <c:pt idx="5">
                  <c:v>0.63154205066030877</c:v>
                </c:pt>
                <c:pt idx="6">
                  <c:v>0.59629950804539233</c:v>
                </c:pt>
                <c:pt idx="7">
                  <c:v>0.57258531804014279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9-443D-AD5E-6942AA980DDF}"/>
            </c:ext>
          </c:extLst>
        </c:ser>
        <c:ser>
          <c:idx val="2"/>
          <c:order val="2"/>
          <c:tx>
            <c:strRef>
              <c:f>[2]Indicadores!$O$3</c:f>
              <c:strCache>
                <c:ptCount val="1"/>
                <c:pt idx="0">
                  <c:v>Tasa de Reciclaje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[2]Indicadores!$C$2:$J$2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[2]Indicadores!$Q$4:$X$4</c:f>
              <c:numCache>
                <c:formatCode>General</c:formatCode>
                <c:ptCount val="8"/>
                <c:pt idx="0">
                  <c:v>0.65877763190688232</c:v>
                </c:pt>
                <c:pt idx="1">
                  <c:v>0.65912731559545534</c:v>
                </c:pt>
                <c:pt idx="2">
                  <c:v>0.66908378988784212</c:v>
                </c:pt>
                <c:pt idx="3">
                  <c:v>0.65510043005242069</c:v>
                </c:pt>
                <c:pt idx="4">
                  <c:v>0.69300022156558105</c:v>
                </c:pt>
                <c:pt idx="5">
                  <c:v>0.7477946493269646</c:v>
                </c:pt>
                <c:pt idx="6">
                  <c:v>0.68788628013656161</c:v>
                </c:pt>
                <c:pt idx="7">
                  <c:v>0.66757465795516402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99-443D-AD5E-6942AA980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-39"/>
        <c:axId val="159739328"/>
        <c:axId val="159739888"/>
      </c:barChart>
      <c:catAx>
        <c:axId val="1597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739888"/>
        <c:crosses val="autoZero"/>
        <c:auto val="1"/>
        <c:lblAlgn val="ctr"/>
        <c:lblOffset val="100"/>
        <c:noMultiLvlLbl val="0"/>
      </c:catAx>
      <c:valAx>
        <c:axId val="15973988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5973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8931705284988"/>
          <c:y val="0.91339763555153841"/>
          <c:w val="0.64824353824781489"/>
          <c:h val="5.2980732059655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>
              <a:solidFill>
                <a:schemeClr val="tx1"/>
              </a:solidFill>
            </a:endParaRPr>
          </a:p>
          <a:p>
            <a:pPr>
              <a:defRPr>
                <a:solidFill>
                  <a:schemeClr val="tx1"/>
                </a:solidFill>
              </a:defRPr>
            </a:pPr>
            <a:r>
              <a:rPr lang="es-CO">
                <a:solidFill>
                  <a:schemeClr val="tx1"/>
                </a:solidFill>
              </a:rPr>
              <a:t>Producción de Pulpas por  Total Año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s-CO">
                <a:solidFill>
                  <a:schemeClr val="tx1"/>
                </a:solidFill>
              </a:rPr>
              <a:t>Toneladas</a:t>
            </a:r>
          </a:p>
          <a:p>
            <a:pPr>
              <a:defRPr>
                <a:solidFill>
                  <a:schemeClr val="tx1"/>
                </a:solidFill>
              </a:defRPr>
            </a:pPr>
            <a:endParaRPr lang="es-CO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7263598515702784"/>
          <c:y val="1.9406827785307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9755747126436788E-2"/>
          <c:y val="0.16928349630361761"/>
          <c:w val="0.73140263854683363"/>
          <c:h val="0.59250536042470192"/>
        </c:manualLayout>
      </c:layout>
      <c:bar3DChart>
        <c:barDir val="col"/>
        <c:grouping val="standard"/>
        <c:varyColors val="0"/>
        <c:ser>
          <c:idx val="5"/>
          <c:order val="0"/>
          <c:tx>
            <c:strRef>
              <c:f>Pulpas!$A$45</c:f>
              <c:strCache>
                <c:ptCount val="1"/>
                <c:pt idx="0">
                  <c:v>Pastas de Otras Fibras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hade val="51000"/>
                    <a:satMod val="130000"/>
                  </a:schemeClr>
                </a:gs>
                <a:gs pos="80000">
                  <a:schemeClr val="accent1">
                    <a:tint val="50000"/>
                    <a:shade val="93000"/>
                    <a:satMod val="130000"/>
                  </a:schemeClr>
                </a:gs>
                <a:gs pos="100000">
                  <a:schemeClr val="accent1">
                    <a:tint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hade val="51000"/>
                      <a:satMod val="130000"/>
                    </a:schemeClr>
                  </a:gs>
                  <a:gs pos="80000">
                    <a:schemeClr val="accent1">
                      <a:tint val="50000"/>
                      <a:shade val="93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776-4524-A5FD-E42AAFB69C6A}"/>
              </c:ext>
            </c:extLst>
          </c:dPt>
          <c:dLbls>
            <c:dLbl>
              <c:idx val="0"/>
              <c:layout>
                <c:manualLayout>
                  <c:x val="8.6206896551724137E-3"/>
                  <c:y val="4.7619056546504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6-4524-A5FD-E42AAFB69C6A}"/>
                </c:ext>
              </c:extLst>
            </c:dLbl>
            <c:dLbl>
              <c:idx val="1"/>
              <c:layout>
                <c:manualLayout>
                  <c:x val="5.7471264367815562E-3"/>
                  <c:y val="5.0000009373830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6-4524-A5FD-E42AAFB69C6A}"/>
                </c:ext>
              </c:extLst>
            </c:dLbl>
            <c:dLbl>
              <c:idx val="2"/>
              <c:layout>
                <c:manualLayout>
                  <c:x val="7.1839080459770114E-3"/>
                  <c:y val="5.4761915028480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6-4524-A5FD-E42AAFB69C6A}"/>
                </c:ext>
              </c:extLst>
            </c:dLbl>
            <c:dLbl>
              <c:idx val="3"/>
              <c:layout>
                <c:manualLayout>
                  <c:x val="8.6206896551723079E-3"/>
                  <c:y val="5.2380962201155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6-4524-A5FD-E42AAFB69C6A}"/>
                </c:ext>
              </c:extLst>
            </c:dLbl>
            <c:dLbl>
              <c:idx val="4"/>
              <c:layout>
                <c:manualLayout>
                  <c:x val="5.7471264367816091E-3"/>
                  <c:y val="5.0000009373830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6-4524-A5FD-E42AAFB69C6A}"/>
                </c:ext>
              </c:extLst>
            </c:dLbl>
            <c:dLbl>
              <c:idx val="5"/>
              <c:layout>
                <c:manualLayout>
                  <c:x val="0"/>
                  <c:y val="1.904762261860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5-407F-9035-1CDB4CDDBF1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Pulpas!$B$33:$K$33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Pulpas!$B$45:$K$45</c:f>
              <c:numCache>
                <c:formatCode>#,##0</c:formatCode>
                <c:ptCount val="10"/>
                <c:pt idx="0">
                  <c:v>178046</c:v>
                </c:pt>
                <c:pt idx="1">
                  <c:v>188109</c:v>
                </c:pt>
                <c:pt idx="2">
                  <c:v>197244</c:v>
                </c:pt>
                <c:pt idx="3">
                  <c:v>191549</c:v>
                </c:pt>
                <c:pt idx="4">
                  <c:v>188044</c:v>
                </c:pt>
                <c:pt idx="5">
                  <c:v>196486</c:v>
                </c:pt>
                <c:pt idx="6">
                  <c:v>188681</c:v>
                </c:pt>
                <c:pt idx="7">
                  <c:v>176648</c:v>
                </c:pt>
                <c:pt idx="8">
                  <c:v>150614</c:v>
                </c:pt>
                <c:pt idx="9">
                  <c:v>147900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76-4524-A5FD-E42AAFB69C6A}"/>
            </c:ext>
          </c:extLst>
        </c:ser>
        <c:ser>
          <c:idx val="4"/>
          <c:order val="1"/>
          <c:tx>
            <c:strRef>
              <c:f>Pulpas!$A$35</c:f>
              <c:strCache>
                <c:ptCount val="1"/>
                <c:pt idx="0">
                  <c:v>Pastas de Madera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70000"/>
                    <a:shade val="51000"/>
                    <a:satMod val="130000"/>
                  </a:schemeClr>
                </a:gs>
                <a:gs pos="80000">
                  <a:schemeClr val="accent1">
                    <a:tint val="70000"/>
                    <a:shade val="93000"/>
                    <a:satMod val="130000"/>
                  </a:schemeClr>
                </a:gs>
                <a:gs pos="100000">
                  <a:schemeClr val="accent1">
                    <a:tint val="7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4.3103448275862068E-3"/>
                  <c:y val="4.2857150891854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76-4524-A5FD-E42AAFB69C6A}"/>
                </c:ext>
              </c:extLst>
            </c:dLbl>
            <c:dLbl>
              <c:idx val="1"/>
              <c:layout>
                <c:manualLayout>
                  <c:x val="8.6206896551724137E-3"/>
                  <c:y val="3.8095245237203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76-4524-A5FD-E42AAFB69C6A}"/>
                </c:ext>
              </c:extLst>
            </c:dLbl>
            <c:dLbl>
              <c:idx val="2"/>
              <c:layout>
                <c:manualLayout>
                  <c:x val="8.6206896551724657E-3"/>
                  <c:y val="4.0476198064529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6-4524-A5FD-E42AAFB69C6A}"/>
                </c:ext>
              </c:extLst>
            </c:dLbl>
            <c:dLbl>
              <c:idx val="3"/>
              <c:layout>
                <c:manualLayout>
                  <c:x val="1.005747126436771E-2"/>
                  <c:y val="4.0476198064529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6-4524-A5FD-E42AAFB69C6A}"/>
                </c:ext>
              </c:extLst>
            </c:dLbl>
            <c:dLbl>
              <c:idx val="4"/>
              <c:layout>
                <c:manualLayout>
                  <c:x val="1.0057471264367816E-2"/>
                  <c:y val="4.285715089185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6-4524-A5FD-E42AAFB69C6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Pulpas!$B$33:$K$33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Pulpas!$B$35:$K$35</c:f>
              <c:numCache>
                <c:formatCode>#,##0</c:formatCode>
                <c:ptCount val="10"/>
                <c:pt idx="0">
                  <c:v>234488</c:v>
                </c:pt>
                <c:pt idx="1">
                  <c:v>238173</c:v>
                </c:pt>
                <c:pt idx="2">
                  <c:v>233836</c:v>
                </c:pt>
                <c:pt idx="3">
                  <c:v>237916</c:v>
                </c:pt>
                <c:pt idx="4">
                  <c:v>234049</c:v>
                </c:pt>
                <c:pt idx="5">
                  <c:v>240412</c:v>
                </c:pt>
                <c:pt idx="6">
                  <c:v>243187</c:v>
                </c:pt>
                <c:pt idx="7">
                  <c:v>242252</c:v>
                </c:pt>
                <c:pt idx="8">
                  <c:v>219369</c:v>
                </c:pt>
                <c:pt idx="9">
                  <c:v>246160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76-4524-A5FD-E42AAFB69C6A}"/>
            </c:ext>
          </c:extLst>
        </c:ser>
        <c:ser>
          <c:idx val="3"/>
          <c:order val="2"/>
          <c:tx>
            <c:strRef>
              <c:f>Pulpas!$A$34</c:f>
              <c:strCache>
                <c:ptCount val="1"/>
                <c:pt idx="0">
                  <c:v>Total Pastas Celulósicas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90000"/>
                    <a:shade val="51000"/>
                    <a:satMod val="130000"/>
                  </a:schemeClr>
                </a:gs>
                <a:gs pos="80000">
                  <a:schemeClr val="accent1">
                    <a:tint val="90000"/>
                    <a:shade val="93000"/>
                    <a:satMod val="130000"/>
                  </a:schemeClr>
                </a:gs>
                <a:gs pos="100000">
                  <a:schemeClr val="accent1">
                    <a:tint val="9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436781609195455E-3"/>
                  <c:y val="-7.14285848197571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76-4524-A5FD-E42AAFB69C6A}"/>
                </c:ext>
              </c:extLst>
            </c:dLbl>
            <c:dLbl>
              <c:idx val="1"/>
              <c:layout>
                <c:manualLayout>
                  <c:x val="0"/>
                  <c:y val="-7.14285848197571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76-4524-A5FD-E42AAFB69C6A}"/>
                </c:ext>
              </c:extLst>
            </c:dLbl>
            <c:dLbl>
              <c:idx val="2"/>
              <c:layout>
                <c:manualLayout>
                  <c:x val="-5.2681383757324109E-17"/>
                  <c:y val="-7.14285848197571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76-4524-A5FD-E42AAFB69C6A}"/>
                </c:ext>
              </c:extLst>
            </c:dLbl>
            <c:dLbl>
              <c:idx val="3"/>
              <c:layout>
                <c:manualLayout>
                  <c:x val="0"/>
                  <c:y val="-7.14285848197573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76-4524-A5FD-E42AAFB69C6A}"/>
                </c:ext>
              </c:extLst>
            </c:dLbl>
            <c:dLbl>
              <c:idx val="4"/>
              <c:layout>
                <c:manualLayout>
                  <c:x val="4.3103448275861019E-3"/>
                  <c:y val="-9.5238113093009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76-4524-A5FD-E42AAFB69C6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Pulpas!$B$33:$K$33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Pulpas!$B$34:$K$34</c:f>
              <c:numCache>
                <c:formatCode>#,##0</c:formatCode>
                <c:ptCount val="10"/>
                <c:pt idx="0">
                  <c:v>412534</c:v>
                </c:pt>
                <c:pt idx="1">
                  <c:v>426282</c:v>
                </c:pt>
                <c:pt idx="2">
                  <c:v>431080</c:v>
                </c:pt>
                <c:pt idx="3">
                  <c:v>429465</c:v>
                </c:pt>
                <c:pt idx="4">
                  <c:v>422093</c:v>
                </c:pt>
                <c:pt idx="5">
                  <c:v>436898</c:v>
                </c:pt>
                <c:pt idx="6">
                  <c:v>431868</c:v>
                </c:pt>
                <c:pt idx="7">
                  <c:v>418900</c:v>
                </c:pt>
                <c:pt idx="8">
                  <c:v>369983</c:v>
                </c:pt>
                <c:pt idx="9">
                  <c:v>394060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76-4524-A5FD-E42AAFB69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54736048"/>
        <c:axId val="-654722448"/>
        <c:axId val="-659192032"/>
      </c:bar3DChart>
      <c:catAx>
        <c:axId val="-65473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22448"/>
        <c:crosses val="autoZero"/>
        <c:auto val="1"/>
        <c:lblAlgn val="ctr"/>
        <c:lblOffset val="100"/>
        <c:noMultiLvlLbl val="0"/>
      </c:catAx>
      <c:valAx>
        <c:axId val="-654722448"/>
        <c:scaling>
          <c:orientation val="minMax"/>
          <c:max val="450000"/>
          <c:min val="0"/>
        </c:scaling>
        <c:delete val="0"/>
        <c:axPos val="l"/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36048"/>
        <c:crosses val="autoZero"/>
        <c:crossBetween val="between"/>
      </c:valAx>
      <c:serAx>
        <c:axId val="-659192032"/>
        <c:scaling>
          <c:orientation val="minMax"/>
        </c:scaling>
        <c:delete val="1"/>
        <c:axPos val="b"/>
        <c:majorTickMark val="none"/>
        <c:minorTickMark val="none"/>
        <c:tickLblPos val="nextTo"/>
        <c:crossAx val="-654722448"/>
        <c:crosses val="autoZero"/>
      </c:ser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5428093040094"/>
          <c:y val="0.81834361048811577"/>
          <c:w val="0.56220166983437414"/>
          <c:h val="4.5942078354345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PRODUCCION  PULPAS DE MADERA </a:t>
            </a:r>
          </a:p>
          <a:p>
            <a:pPr>
              <a:defRPr sz="1200"/>
            </a:pPr>
            <a:r>
              <a:rPr lang="es-CO" sz="1200"/>
              <a:t>TOTAL AÑO 2013 - 2022</a:t>
            </a:r>
          </a:p>
          <a:p>
            <a:pPr>
              <a:defRPr sz="1200"/>
            </a:pPr>
            <a:r>
              <a:rPr lang="es-CO" sz="1200"/>
              <a:t>Toneladas</a:t>
            </a:r>
          </a:p>
        </c:rich>
      </c:tx>
      <c:layout>
        <c:manualLayout>
          <c:xMode val="edge"/>
          <c:yMode val="edge"/>
          <c:x val="0.32365749721714826"/>
          <c:y val="1.9489800617028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2.3024524278215223E-2"/>
          <c:y val="0.27457442819647543"/>
          <c:w val="0.92727020450568687"/>
          <c:h val="0.5344402344443787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Pulpas!$A$43</c:f>
              <c:strCache>
                <c:ptCount val="1"/>
                <c:pt idx="0">
                  <c:v>  Fibra larga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8.3825459317585303E-4"/>
                  <c:y val="6.766917293233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E-472E-BC38-E6526B5950C8}"/>
                </c:ext>
              </c:extLst>
            </c:dLbl>
            <c:dLbl>
              <c:idx val="1"/>
              <c:layout>
                <c:manualLayout>
                  <c:x val="5.62746062992126E-3"/>
                  <c:y val="7.7694235588972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72E-BC38-E6526B5950C8}"/>
                </c:ext>
              </c:extLst>
            </c:dLbl>
            <c:dLbl>
              <c:idx val="2"/>
              <c:layout>
                <c:manualLayout>
                  <c:x val="2.5743657042869642E-3"/>
                  <c:y val="7.0175438596491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E-472E-BC38-E6526B5950C8}"/>
                </c:ext>
              </c:extLst>
            </c:dLbl>
            <c:dLbl>
              <c:idx val="3"/>
              <c:layout>
                <c:manualLayout>
                  <c:x val="3.4325787401574804E-3"/>
                  <c:y val="5.764411027568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72E-BC38-E6526B5950C8}"/>
                </c:ext>
              </c:extLst>
            </c:dLbl>
            <c:dLbl>
              <c:idx val="4"/>
              <c:layout>
                <c:manualLayout>
                  <c:x val="0"/>
                  <c:y val="8.020050125313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E-472E-BC38-E6526B5950C8}"/>
                </c:ext>
              </c:extLst>
            </c:dLbl>
            <c:dLbl>
              <c:idx val="5"/>
              <c:layout>
                <c:manualLayout>
                  <c:x val="0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8-46F9-B99E-44E362CB437C}"/>
                </c:ext>
              </c:extLst>
            </c:dLbl>
            <c:dLbl>
              <c:idx val="6"/>
              <c:layout>
                <c:manualLayout>
                  <c:x val="-1.0583971196743659E-16"/>
                  <c:y val="5.146198830409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8-46F9-B99E-44E362CB4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Pulpas!$B$33:$K$33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Pulpas!$B$43:$K$43</c:f>
              <c:numCache>
                <c:formatCode>#,##0</c:formatCode>
                <c:ptCount val="10"/>
                <c:pt idx="0">
                  <c:v>80653</c:v>
                </c:pt>
                <c:pt idx="1">
                  <c:v>84947</c:v>
                </c:pt>
                <c:pt idx="2">
                  <c:v>83902</c:v>
                </c:pt>
                <c:pt idx="3">
                  <c:v>79718</c:v>
                </c:pt>
                <c:pt idx="4">
                  <c:v>82708</c:v>
                </c:pt>
                <c:pt idx="5">
                  <c:v>79780</c:v>
                </c:pt>
                <c:pt idx="6">
                  <c:v>79255</c:v>
                </c:pt>
                <c:pt idx="7">
                  <c:v>78299</c:v>
                </c:pt>
                <c:pt idx="8">
                  <c:v>71871</c:v>
                </c:pt>
                <c:pt idx="9">
                  <c:v>75628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DE-472E-BC38-E6526B5950C8}"/>
            </c:ext>
          </c:extLst>
        </c:ser>
        <c:ser>
          <c:idx val="2"/>
          <c:order val="2"/>
          <c:tx>
            <c:strRef>
              <c:f>Pulpas!$A$44</c:f>
              <c:strCache>
                <c:ptCount val="1"/>
                <c:pt idx="0">
                  <c:v>  Fibra corta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4.3302985564304623E-3"/>
                  <c:y val="7.2681704260651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E-472E-BC38-E6526B5950C8}"/>
                </c:ext>
              </c:extLst>
            </c:dLbl>
            <c:dLbl>
              <c:idx val="1"/>
              <c:layout>
                <c:manualLayout>
                  <c:x val="0"/>
                  <c:y val="6.766917293233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72E-BC38-E6526B5950C8}"/>
                </c:ext>
              </c:extLst>
            </c:dLbl>
            <c:dLbl>
              <c:idx val="2"/>
              <c:layout>
                <c:manualLayout>
                  <c:x val="0"/>
                  <c:y val="8.2706766917293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DE-472E-BC38-E6526B5950C8}"/>
                </c:ext>
              </c:extLst>
            </c:dLbl>
            <c:dLbl>
              <c:idx val="3"/>
              <c:layout>
                <c:manualLayout>
                  <c:x val="0"/>
                  <c:y val="6.015037593984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72E-BC38-E6526B5950C8}"/>
                </c:ext>
              </c:extLst>
            </c:dLbl>
            <c:dLbl>
              <c:idx val="4"/>
              <c:layout>
                <c:manualLayout>
                  <c:x val="0"/>
                  <c:y val="6.7669172932330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DE-472E-BC38-E6526B5950C8}"/>
                </c:ext>
              </c:extLst>
            </c:dLbl>
            <c:dLbl>
              <c:idx val="5"/>
              <c:layout>
                <c:manualLayout>
                  <c:x val="-1.0583971196743659E-16"/>
                  <c:y val="4.9122807017543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8-46F9-B99E-44E362CB437C}"/>
                </c:ext>
              </c:extLst>
            </c:dLbl>
            <c:dLbl>
              <c:idx val="6"/>
              <c:layout>
                <c:manualLayout>
                  <c:x val="1.0583971196743659E-16"/>
                  <c:y val="5.380116959064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8-46F9-B99E-44E362CB4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Pulpas!$B$33:$K$33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Pulpas!$B$44:$K$44</c:f>
              <c:numCache>
                <c:formatCode>#,##0</c:formatCode>
                <c:ptCount val="10"/>
                <c:pt idx="0">
                  <c:v>122106</c:v>
                </c:pt>
                <c:pt idx="1">
                  <c:v>115384</c:v>
                </c:pt>
                <c:pt idx="2">
                  <c:v>113965</c:v>
                </c:pt>
                <c:pt idx="3">
                  <c:v>110679</c:v>
                </c:pt>
                <c:pt idx="4">
                  <c:v>106015</c:v>
                </c:pt>
                <c:pt idx="5">
                  <c:v>109456</c:v>
                </c:pt>
                <c:pt idx="6">
                  <c:v>108784</c:v>
                </c:pt>
                <c:pt idx="7">
                  <c:v>88935</c:v>
                </c:pt>
                <c:pt idx="8">
                  <c:v>46235</c:v>
                </c:pt>
                <c:pt idx="9">
                  <c:v>15713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DE-472E-BC38-E6526B595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-654730064"/>
        <c:axId val="-654724080"/>
      </c:barChart>
      <c:lineChart>
        <c:grouping val="standard"/>
        <c:varyColors val="0"/>
        <c:ser>
          <c:idx val="0"/>
          <c:order val="0"/>
          <c:tx>
            <c:strRef>
              <c:f>Pulpas!$A$35</c:f>
              <c:strCache>
                <c:ptCount val="1"/>
                <c:pt idx="0">
                  <c:v>Pastas de Madera</c:v>
                </c:pt>
              </c:strCache>
            </c:strRef>
          </c:tx>
          <c:spPr>
            <a:ln w="34925" cap="rnd">
              <a:solidFill>
                <a:schemeClr val="accent1">
                  <a:shade val="6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65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65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65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shade val="6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Pulpas!$B$33:$J$33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Pulpas!$B$35:$K$35</c:f>
              <c:numCache>
                <c:formatCode>#,##0</c:formatCode>
                <c:ptCount val="10"/>
                <c:pt idx="0">
                  <c:v>234488</c:v>
                </c:pt>
                <c:pt idx="1">
                  <c:v>238173</c:v>
                </c:pt>
                <c:pt idx="2">
                  <c:v>233836</c:v>
                </c:pt>
                <c:pt idx="3">
                  <c:v>237916</c:v>
                </c:pt>
                <c:pt idx="4">
                  <c:v>234049</c:v>
                </c:pt>
                <c:pt idx="5">
                  <c:v>240412</c:v>
                </c:pt>
                <c:pt idx="6">
                  <c:v>243187</c:v>
                </c:pt>
                <c:pt idx="7">
                  <c:v>242252</c:v>
                </c:pt>
                <c:pt idx="8">
                  <c:v>219369</c:v>
                </c:pt>
                <c:pt idx="9">
                  <c:v>246160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DE-472E-BC38-E6526B595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4733872"/>
        <c:axId val="-654728976"/>
      </c:lineChart>
      <c:dateAx>
        <c:axId val="-654730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654724080"/>
        <c:crosses val="autoZero"/>
        <c:auto val="0"/>
        <c:lblOffset val="100"/>
        <c:baseTimeUnit val="days"/>
        <c:majorUnit val="1"/>
        <c:majorTimeUnit val="years"/>
        <c:minorUnit val="1"/>
        <c:minorTimeUnit val="years"/>
      </c:dateAx>
      <c:valAx>
        <c:axId val="-65472408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30064"/>
        <c:crossesAt val="2017"/>
        <c:crossBetween val="between"/>
      </c:valAx>
      <c:valAx>
        <c:axId val="-654728976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33872"/>
        <c:crosses val="autoZero"/>
        <c:crossBetween val="between"/>
      </c:valAx>
      <c:dateAx>
        <c:axId val="-6547338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654728976"/>
        <c:crosses val="autoZero"/>
        <c:auto val="0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86093919421619"/>
          <c:y val="0.9184207763503246"/>
          <c:w val="0.71536127422044093"/>
          <c:h val="3.9473960491780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200">
                <a:solidFill>
                  <a:schemeClr val="tx1"/>
                </a:solidFill>
              </a:rPr>
              <a:t>CONSUMO APARENTE DE PULPAS</a:t>
            </a:r>
          </a:p>
          <a:p>
            <a:pPr>
              <a:defRPr sz="1200">
                <a:solidFill>
                  <a:schemeClr val="tx1"/>
                </a:solidFill>
              </a:defRPr>
            </a:pPr>
            <a:r>
              <a:rPr lang="es-CO" sz="1200">
                <a:solidFill>
                  <a:schemeClr val="tx1"/>
                </a:solidFill>
              </a:rPr>
              <a:t>TOTAL AÑO TONELADAS</a:t>
            </a:r>
          </a:p>
        </c:rich>
      </c:tx>
      <c:layout>
        <c:manualLayout>
          <c:xMode val="edge"/>
          <c:yMode val="edge"/>
          <c:x val="0.36692377180558106"/>
          <c:y val="2.10179363756936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5344053270564883E-2"/>
          <c:y val="0.15365295770976234"/>
          <c:w val="0.92175745784695196"/>
          <c:h val="0.5714728994344149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Pulpas!$DP$2</c:f>
              <c:strCache>
                <c:ptCount val="1"/>
                <c:pt idx="0">
                  <c:v>Exportación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86000"/>
                    <a:shade val="51000"/>
                    <a:satMod val="130000"/>
                  </a:schemeClr>
                </a:gs>
                <a:gs pos="80000">
                  <a:schemeClr val="accent1">
                    <a:shade val="86000"/>
                    <a:shade val="93000"/>
                    <a:satMod val="130000"/>
                  </a:schemeClr>
                </a:gs>
                <a:gs pos="100000">
                  <a:schemeClr val="accent1">
                    <a:shade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2376984095369361E-2"/>
                  <c:y val="-1.1331312710147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BB-4EDF-BCF2-697CF6B78340}"/>
                </c:ext>
              </c:extLst>
            </c:dLbl>
            <c:dLbl>
              <c:idx val="1"/>
              <c:layout>
                <c:manualLayout>
                  <c:x val="-1.2777029772385057E-2"/>
                  <c:y val="2.99522641136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B-4EDF-BCF2-697CF6B78340}"/>
                </c:ext>
              </c:extLst>
            </c:dLbl>
            <c:dLbl>
              <c:idx val="2"/>
              <c:layout>
                <c:manualLayout>
                  <c:x val="-1.2777029772385106E-2"/>
                  <c:y val="-2.55325518118799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B-4EDF-BCF2-697CF6B78340}"/>
                </c:ext>
              </c:extLst>
            </c:dLbl>
            <c:dLbl>
              <c:idx val="3"/>
              <c:layout>
                <c:manualLayout>
                  <c:x val="-1.4267056514684464E-2"/>
                  <c:y val="-3.3020617840286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B-4EDF-BCF2-697CF6B78340}"/>
                </c:ext>
              </c:extLst>
            </c:dLbl>
            <c:dLbl>
              <c:idx val="4"/>
              <c:layout>
                <c:manualLayout>
                  <c:x val="-1.53726971215532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B-4EDF-BCF2-697CF6B78340}"/>
                </c:ext>
              </c:extLst>
            </c:dLbl>
            <c:dLbl>
              <c:idx val="5"/>
              <c:layout>
                <c:manualLayout>
                  <c:x val="-1.03092797452823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0-417F-9507-50CDD0713C7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Pulpas!$B$6:$K$6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Pulpas!$DP$5:$DY$5</c:f>
              <c:numCache>
                <c:formatCode>#,##0</c:formatCode>
                <c:ptCount val="10"/>
                <c:pt idx="0">
                  <c:v>752.13200000000006</c:v>
                </c:pt>
                <c:pt idx="1">
                  <c:v>2486.4669999999996</c:v>
                </c:pt>
                <c:pt idx="2">
                  <c:v>1432.7759999999998</c:v>
                </c:pt>
                <c:pt idx="3">
                  <c:v>985.04599999999994</c:v>
                </c:pt>
                <c:pt idx="4">
                  <c:v>1342.002</c:v>
                </c:pt>
                <c:pt idx="5">
                  <c:v>1847.1590000000001</c:v>
                </c:pt>
                <c:pt idx="6">
                  <c:v>443.07499999999999</c:v>
                </c:pt>
                <c:pt idx="7">
                  <c:v>5605.7929999999997</c:v>
                </c:pt>
                <c:pt idx="8">
                  <c:v>1981.1849999999999</c:v>
                </c:pt>
                <c:pt idx="9">
                  <c:v>1398.338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BB-4EDF-BCF2-697CF6B78340}"/>
            </c:ext>
          </c:extLst>
        </c:ser>
        <c:ser>
          <c:idx val="0"/>
          <c:order val="1"/>
          <c:tx>
            <c:strRef>
              <c:f>Pulpas!$DF$2</c:f>
              <c:strCache>
                <c:ptCount val="1"/>
                <c:pt idx="0">
                  <c:v>Importación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8000"/>
                    <a:shade val="51000"/>
                    <a:satMod val="130000"/>
                  </a:schemeClr>
                </a:gs>
                <a:gs pos="80000">
                  <a:schemeClr val="accent1">
                    <a:shade val="58000"/>
                    <a:shade val="93000"/>
                    <a:satMod val="130000"/>
                  </a:schemeClr>
                </a:gs>
                <a:gs pos="100000">
                  <a:schemeClr val="accent1">
                    <a:shade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208109263670572E-2"/>
                  <c:y val="-8.0743674861416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B-4EDF-BCF2-697CF6B78340}"/>
                </c:ext>
              </c:extLst>
            </c:dLbl>
            <c:dLbl>
              <c:idx val="1"/>
              <c:layout>
                <c:manualLayout>
                  <c:x val="-1.3835427409397923E-2"/>
                  <c:y val="-1.8944678758333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B-4EDF-BCF2-697CF6B78340}"/>
                </c:ext>
              </c:extLst>
            </c:dLbl>
            <c:dLbl>
              <c:idx val="2"/>
              <c:layout>
                <c:manualLayout>
                  <c:x val="-1.8423664943156018E-2"/>
                  <c:y val="-2.52588589359120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B-4EDF-BCF2-697CF6B78340}"/>
                </c:ext>
              </c:extLst>
            </c:dLbl>
            <c:dLbl>
              <c:idx val="3"/>
              <c:layout>
                <c:manualLayout>
                  <c:x val="-1.7859075784011549E-2"/>
                  <c:y val="1.0556419755065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B-4EDF-BCF2-697CF6B78340}"/>
                </c:ext>
              </c:extLst>
            </c:dLbl>
            <c:dLbl>
              <c:idx val="4"/>
              <c:layout>
                <c:manualLayout>
                  <c:x val="-1.5372697121553248E-2"/>
                  <c:y val="-2.715546503733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B-4EDF-BCF2-697CF6B78340}"/>
                </c:ext>
              </c:extLst>
            </c:dLbl>
            <c:dLbl>
              <c:idx val="5"/>
              <c:layout>
                <c:manualLayout>
                  <c:x val="-1.54639196179234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0-417F-9507-50CDD0713C7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Pulpas!$B$6:$K$6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Pulpas!$DF$5:$DO$5</c:f>
              <c:numCache>
                <c:formatCode>#,##0</c:formatCode>
                <c:ptCount val="10"/>
                <c:pt idx="0">
                  <c:v>163490.23499999999</c:v>
                </c:pt>
                <c:pt idx="1">
                  <c:v>174769.98699999999</c:v>
                </c:pt>
                <c:pt idx="2">
                  <c:v>172063.30599999998</c:v>
                </c:pt>
                <c:pt idx="3">
                  <c:v>148527.53</c:v>
                </c:pt>
                <c:pt idx="4">
                  <c:v>172533</c:v>
                </c:pt>
                <c:pt idx="5">
                  <c:v>162934.348</c:v>
                </c:pt>
                <c:pt idx="6">
                  <c:v>158090.31299999997</c:v>
                </c:pt>
                <c:pt idx="7">
                  <c:v>148750.614</c:v>
                </c:pt>
                <c:pt idx="8">
                  <c:v>238280.84</c:v>
                </c:pt>
                <c:pt idx="9">
                  <c:v>177693.90800000002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BB-4EDF-BCF2-697CF6B78340}"/>
            </c:ext>
          </c:extLst>
        </c:ser>
        <c:ser>
          <c:idx val="2"/>
          <c:order val="2"/>
          <c:tx>
            <c:strRef>
              <c:f>Pulpas!$CV$2</c:f>
              <c:strCache>
                <c:ptCount val="1"/>
                <c:pt idx="0">
                  <c:v>Producción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7.6863485607766239E-3"/>
                  <c:y val="3.7711884792405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B-4EDF-BCF2-697CF6B78340}"/>
                </c:ext>
              </c:extLst>
            </c:dLbl>
            <c:dLbl>
              <c:idx val="1"/>
              <c:layout>
                <c:manualLayout>
                  <c:x val="-1.7074587842254338E-2"/>
                  <c:y val="-3.3920810815145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BB-4EDF-BCF2-697CF6B78340}"/>
                </c:ext>
              </c:extLst>
            </c:dLbl>
            <c:dLbl>
              <c:idx val="2"/>
              <c:layout>
                <c:manualLayout>
                  <c:x val="-1.6909966833708573E-2"/>
                  <c:y val="-1.0733892479326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BB-4EDF-BCF2-697CF6B78340}"/>
                </c:ext>
              </c:extLst>
            </c:dLbl>
            <c:dLbl>
              <c:idx val="3"/>
              <c:layout>
                <c:manualLayout>
                  <c:x val="-1.9490764277241258E-2"/>
                  <c:y val="1.4075939081952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BB-4EDF-BCF2-697CF6B78340}"/>
                </c:ext>
              </c:extLst>
            </c:dLbl>
            <c:dLbl>
              <c:idx val="4"/>
              <c:layout>
                <c:manualLayout>
                  <c:x val="-7.6863485607766239E-3"/>
                  <c:y val="-2.715546503733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BB-4EDF-BCF2-697CF6B78340}"/>
                </c:ext>
              </c:extLst>
            </c:dLbl>
            <c:dLbl>
              <c:idx val="5"/>
              <c:layout>
                <c:manualLayout>
                  <c:x val="-2.40549860723254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0-417F-9507-50CDD0713C7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Pulpas!$B$6:$K$6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Pulpas!$CV$5:$DE$5</c:f>
              <c:numCache>
                <c:formatCode>#,##0</c:formatCode>
                <c:ptCount val="10"/>
                <c:pt idx="0">
                  <c:v>412534</c:v>
                </c:pt>
                <c:pt idx="1">
                  <c:v>426282</c:v>
                </c:pt>
                <c:pt idx="2">
                  <c:v>431080</c:v>
                </c:pt>
                <c:pt idx="3">
                  <c:v>429465</c:v>
                </c:pt>
                <c:pt idx="4">
                  <c:v>422093</c:v>
                </c:pt>
                <c:pt idx="5">
                  <c:v>436898</c:v>
                </c:pt>
                <c:pt idx="6">
                  <c:v>431868</c:v>
                </c:pt>
                <c:pt idx="7">
                  <c:v>418900</c:v>
                </c:pt>
                <c:pt idx="8">
                  <c:v>369983</c:v>
                </c:pt>
                <c:pt idx="9">
                  <c:v>394060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BB-4EDF-BCF2-697CF6B78340}"/>
            </c:ext>
          </c:extLst>
        </c:ser>
        <c:ser>
          <c:idx val="3"/>
          <c:order val="3"/>
          <c:tx>
            <c:strRef>
              <c:f>Pulpas!$DZ$2</c:f>
              <c:strCache>
                <c:ptCount val="1"/>
                <c:pt idx="0">
                  <c:v>Consumo Aparente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8000"/>
                    <a:shade val="51000"/>
                    <a:satMod val="130000"/>
                  </a:schemeClr>
                </a:gs>
                <a:gs pos="80000">
                  <a:schemeClr val="accent1">
                    <a:tint val="58000"/>
                    <a:shade val="93000"/>
                    <a:satMod val="130000"/>
                  </a:schemeClr>
                </a:gs>
                <a:gs pos="100000">
                  <a:schemeClr val="accent1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0745394243106494E-3"/>
                  <c:y val="-3.7889357516665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BB-4EDF-BCF2-697CF6B78340}"/>
                </c:ext>
              </c:extLst>
            </c:dLbl>
            <c:dLbl>
              <c:idx val="1"/>
              <c:layout>
                <c:manualLayout>
                  <c:x val="-5.6365904968617821E-17"/>
                  <c:y val="-3.67176098914315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BB-4EDF-BCF2-697CF6B78340}"/>
                </c:ext>
              </c:extLst>
            </c:dLbl>
            <c:dLbl>
              <c:idx val="2"/>
              <c:layout>
                <c:manualLayout>
                  <c:x val="1.7018907207010919E-3"/>
                  <c:y val="1.1279140005666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BB-4EDF-BCF2-697CF6B78340}"/>
                </c:ext>
              </c:extLst>
            </c:dLbl>
            <c:dLbl>
              <c:idx val="3"/>
              <c:layout>
                <c:manualLayout>
                  <c:x val="4.6118091364659745E-3"/>
                  <c:y val="-3.5543724040605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BB-4EDF-BCF2-697CF6B78340}"/>
                </c:ext>
              </c:extLst>
            </c:dLbl>
            <c:dLbl>
              <c:idx val="4"/>
              <c:layout>
                <c:manualLayout>
                  <c:x val="4.61180913646597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BB-4EDF-BCF2-697CF6B7834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Pulpas!$B$6:$K$6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Pulpas!$DZ$5:$EI$5</c:f>
              <c:numCache>
                <c:formatCode>#,##0</c:formatCode>
                <c:ptCount val="10"/>
                <c:pt idx="0">
                  <c:v>575271.20299999998</c:v>
                </c:pt>
                <c:pt idx="1">
                  <c:v>598565.52100000007</c:v>
                </c:pt>
                <c:pt idx="2">
                  <c:v>601710.53099999996</c:v>
                </c:pt>
                <c:pt idx="3">
                  <c:v>577007.48499999999</c:v>
                </c:pt>
                <c:pt idx="4">
                  <c:v>593252</c:v>
                </c:pt>
                <c:pt idx="5">
                  <c:v>597939.33700000006</c:v>
                </c:pt>
                <c:pt idx="6">
                  <c:v>589498.91</c:v>
                </c:pt>
                <c:pt idx="7">
                  <c:v>562025.10800000001</c:v>
                </c:pt>
                <c:pt idx="8">
                  <c:v>606248.03199999989</c:v>
                </c:pt>
                <c:pt idx="9">
                  <c:v>569524.05499999993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5BB-4EDF-BCF2-697CF6B7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54725712"/>
        <c:axId val="-654727344"/>
        <c:axId val="0"/>
      </c:bar3DChart>
      <c:catAx>
        <c:axId val="-65472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27344"/>
        <c:crosses val="autoZero"/>
        <c:auto val="1"/>
        <c:lblAlgn val="ctr"/>
        <c:lblOffset val="100"/>
        <c:noMultiLvlLbl val="0"/>
      </c:catAx>
      <c:valAx>
        <c:axId val="-654727344"/>
        <c:scaling>
          <c:orientation val="minMax"/>
          <c:max val="610000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54725712"/>
        <c:crosses val="autoZero"/>
        <c:crossBetween val="between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465095985212"/>
          <c:y val="0.88019168319066055"/>
          <c:w val="0.77987523065660502"/>
          <c:h val="0.10896838238977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 Producción de Papeles Suaves </a:t>
            </a:r>
          </a:p>
          <a:p>
            <a:pPr>
              <a:defRPr sz="1400"/>
            </a:pPr>
            <a:r>
              <a:rPr lang="es-CO" sz="1400"/>
              <a:t>Total Año (Toneladas)</a:t>
            </a:r>
          </a:p>
        </c:rich>
      </c:tx>
      <c:layout>
        <c:manualLayout>
          <c:xMode val="edge"/>
          <c:yMode val="edge"/>
          <c:x val="0.36287583669266221"/>
          <c:y val="1.3467128637925463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004973062577703"/>
          <c:y val="0.1988459223580602"/>
          <c:w val="0.76803940775345669"/>
          <c:h val="0.6321129684738229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Producción!$A$15</c:f>
              <c:strCache>
                <c:ptCount val="1"/>
                <c:pt idx="0">
                  <c:v>       Grandes rollos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Producción!$G$15:$P$15</c:f>
              <c:numCache>
                <c:formatCode>#,##0</c:formatCode>
                <c:ptCount val="10"/>
                <c:pt idx="0">
                  <c:v>197409</c:v>
                </c:pt>
                <c:pt idx="1">
                  <c:v>201124</c:v>
                </c:pt>
                <c:pt idx="2">
                  <c:v>240583</c:v>
                </c:pt>
                <c:pt idx="3">
                  <c:v>223747</c:v>
                </c:pt>
                <c:pt idx="4">
                  <c:v>234157</c:v>
                </c:pt>
                <c:pt idx="5">
                  <c:v>237998</c:v>
                </c:pt>
                <c:pt idx="6">
                  <c:v>246064</c:v>
                </c:pt>
                <c:pt idx="7">
                  <c:v>202168</c:v>
                </c:pt>
                <c:pt idx="8">
                  <c:v>204073</c:v>
                </c:pt>
                <c:pt idx="9">
                  <c:v>212550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D-401E-AE0E-CE6C41DAFCD9}"/>
            </c:ext>
          </c:extLst>
        </c:ser>
        <c:ser>
          <c:idx val="2"/>
          <c:order val="2"/>
          <c:tx>
            <c:strRef>
              <c:f>Producción!$A$16</c:f>
              <c:strCache>
                <c:ptCount val="1"/>
                <c:pt idx="0">
                  <c:v>       Otros usos domésticos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Producción!$G$16:$P$16</c:f>
              <c:numCache>
                <c:formatCode>#,##0</c:formatCode>
                <c:ptCount val="10"/>
                <c:pt idx="0">
                  <c:v>56519</c:v>
                </c:pt>
                <c:pt idx="1">
                  <c:v>56357</c:v>
                </c:pt>
                <c:pt idx="2">
                  <c:v>72297</c:v>
                </c:pt>
                <c:pt idx="3">
                  <c:v>71223</c:v>
                </c:pt>
                <c:pt idx="4">
                  <c:v>69268</c:v>
                </c:pt>
                <c:pt idx="5">
                  <c:v>66956</c:v>
                </c:pt>
                <c:pt idx="6">
                  <c:v>68627</c:v>
                </c:pt>
                <c:pt idx="7">
                  <c:v>60066</c:v>
                </c:pt>
                <c:pt idx="8">
                  <c:v>68733</c:v>
                </c:pt>
                <c:pt idx="9">
                  <c:v>66852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D-401E-AE0E-CE6C41DAF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-698634096"/>
        <c:axId val="-698638992"/>
      </c:barChart>
      <c:lineChart>
        <c:grouping val="standard"/>
        <c:varyColors val="0"/>
        <c:ser>
          <c:idx val="0"/>
          <c:order val="0"/>
          <c:tx>
            <c:strRef>
              <c:f>Producción!$A$14</c:f>
              <c:strCache>
                <c:ptCount val="1"/>
                <c:pt idx="0">
                  <c:v>Papeles suaves</c:v>
                </c:pt>
              </c:strCache>
            </c:strRef>
          </c:tx>
          <c:spPr>
            <a:ln w="47625" cap="rnd" cmpd="sng" algn="ctr">
              <a:solidFill>
                <a:schemeClr val="accent1">
                  <a:shade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gradFill rotWithShape="1">
                <a:gsLst>
                  <a:gs pos="0">
                    <a:schemeClr val="accent1">
                      <a:shade val="65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65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65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7D-401E-AE0E-CE6C41DAFC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7D-401E-AE0E-CE6C41DAFC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7D-401E-AE0E-CE6C41DAFC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7D-401E-AE0E-CE6C41DAFCD9}"/>
              </c:ext>
            </c:extLst>
          </c:dPt>
          <c:dLbls>
            <c:dLbl>
              <c:idx val="0"/>
              <c:layout>
                <c:manualLayout>
                  <c:x val="-6.6185937284155297E-2"/>
                  <c:y val="-3.9948698315801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7D-401E-AE0E-CE6C41DAFCD9}"/>
                </c:ext>
              </c:extLst>
            </c:dLbl>
            <c:dLbl>
              <c:idx val="1"/>
              <c:layout>
                <c:manualLayout>
                  <c:x val="-4.0206708611184368E-2"/>
                  <c:y val="-3.834813989923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7D-401E-AE0E-CE6C41DAFCD9}"/>
                </c:ext>
              </c:extLst>
            </c:dLbl>
            <c:dLbl>
              <c:idx val="2"/>
              <c:layout>
                <c:manualLayout>
                  <c:x val="-3.7184066106569214E-2"/>
                  <c:y val="-4.112014206620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7D-401E-AE0E-CE6C41DAFCD9}"/>
                </c:ext>
              </c:extLst>
            </c:dLbl>
            <c:dLbl>
              <c:idx val="3"/>
              <c:layout>
                <c:manualLayout>
                  <c:x val="-3.2693114317648091E-2"/>
                  <c:y val="-3.7458916526938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D-401E-AE0E-CE6C41DAFCD9}"/>
                </c:ext>
              </c:extLst>
            </c:dLbl>
            <c:dLbl>
              <c:idx val="4"/>
              <c:layout>
                <c:manualLayout>
                  <c:x val="-3.7771482530689328E-2"/>
                  <c:y val="-3.5398221866485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7D-401E-AE0E-CE6C41DAFCD9}"/>
                </c:ext>
              </c:extLst>
            </c:dLbl>
            <c:dLbl>
              <c:idx val="5"/>
              <c:layout>
                <c:manualLayout>
                  <c:x val="-2.8328611898016998E-2"/>
                  <c:y val="-2.949851822207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D-401E-AE0E-CE6C41DAFCD9}"/>
                </c:ext>
              </c:extLst>
            </c:dLbl>
            <c:dLbl>
              <c:idx val="6"/>
              <c:layout>
                <c:manualLayout>
                  <c:x val="-1.5948963317384369E-2"/>
                  <c:y val="-2.2176017335708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1-4A1E-AB4F-7013D7EB0E7A}"/>
                </c:ext>
              </c:extLst>
            </c:dLbl>
            <c:dLbl>
              <c:idx val="7"/>
              <c:layout>
                <c:manualLayout>
                  <c:x val="-3.3492822966507296E-2"/>
                  <c:y val="-4.7124036838380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6-4D3F-8619-DD5981EE418C}"/>
                </c:ext>
              </c:extLst>
            </c:dLbl>
            <c:dLbl>
              <c:idx val="8"/>
              <c:layout>
                <c:manualLayout>
                  <c:x val="-2.8708133971291985E-2"/>
                  <c:y val="-2.772002166963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6-4D3F-8619-DD5981EE418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[1]Producción!$K$8:$O$8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Producción!$G$14:$P$14</c:f>
              <c:numCache>
                <c:formatCode>#,##0</c:formatCode>
                <c:ptCount val="10"/>
                <c:pt idx="0">
                  <c:v>253928</c:v>
                </c:pt>
                <c:pt idx="1">
                  <c:v>257481</c:v>
                </c:pt>
                <c:pt idx="2">
                  <c:v>312880</c:v>
                </c:pt>
                <c:pt idx="3">
                  <c:v>294970</c:v>
                </c:pt>
                <c:pt idx="4">
                  <c:v>303425</c:v>
                </c:pt>
                <c:pt idx="5">
                  <c:v>304954</c:v>
                </c:pt>
                <c:pt idx="6">
                  <c:v>314691</c:v>
                </c:pt>
                <c:pt idx="7">
                  <c:v>262234</c:v>
                </c:pt>
                <c:pt idx="8">
                  <c:v>272806</c:v>
                </c:pt>
                <c:pt idx="9">
                  <c:v>279402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7D-401E-AE0E-CE6C41DAF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8633552"/>
        <c:axId val="-698631376"/>
      </c:lineChart>
      <c:catAx>
        <c:axId val="-69863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38992"/>
        <c:crosses val="autoZero"/>
        <c:auto val="1"/>
        <c:lblAlgn val="ctr"/>
        <c:lblOffset val="100"/>
        <c:noMultiLvlLbl val="0"/>
      </c:catAx>
      <c:valAx>
        <c:axId val="-698638992"/>
        <c:scaling>
          <c:orientation val="minMax"/>
          <c:max val="3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34096"/>
        <c:crosses val="autoZero"/>
        <c:crossBetween val="between"/>
        <c:majorUnit val="20000"/>
        <c:minorUnit val="5000"/>
      </c:valAx>
      <c:catAx>
        <c:axId val="-69863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8631376"/>
        <c:crosses val="autoZero"/>
        <c:auto val="1"/>
        <c:lblAlgn val="ctr"/>
        <c:lblOffset val="100"/>
        <c:noMultiLvlLbl val="0"/>
      </c:catAx>
      <c:valAx>
        <c:axId val="-698631376"/>
        <c:scaling>
          <c:orientation val="minMax"/>
          <c:max val="320000"/>
          <c:min val="0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33552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2825980484495"/>
          <c:y val="0.9241014893291013"/>
          <c:w val="0.75944309369260865"/>
          <c:h val="5.3921553648282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Calibri"/>
              </a:rPr>
              <a:t>Producción de Liner y Corrugado</a:t>
            </a:r>
          </a:p>
          <a:p>
            <a:pPr>
              <a:defRPr sz="1000"/>
            </a:pPr>
            <a:r>
              <a:rPr lang="es-CO" sz="1400" b="1" i="0" u="none" strike="noStrike" baseline="0">
                <a:solidFill>
                  <a:srgbClr val="000000"/>
                </a:solidFill>
                <a:latin typeface="Calibri"/>
              </a:rPr>
              <a:t>Total Año (Toneladas)</a:t>
            </a:r>
            <a:endParaRPr lang="es-CO" sz="1400"/>
          </a:p>
        </c:rich>
      </c:tx>
      <c:layout>
        <c:manualLayout>
          <c:xMode val="edge"/>
          <c:yMode val="edge"/>
          <c:x val="0.25125429321334836"/>
          <c:y val="7.481965287198780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7157705286839148E-2"/>
          <c:y val="0.22768725845326174"/>
          <c:w val="0.87923569553805769"/>
          <c:h val="0.6026006163083965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Producción!$A$19</c:f>
              <c:strCache>
                <c:ptCount val="1"/>
                <c:pt idx="0">
                  <c:v>  Liner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Producción!$G$19:$P$19</c:f>
              <c:numCache>
                <c:formatCode>#,##0</c:formatCode>
                <c:ptCount val="10"/>
                <c:pt idx="0">
                  <c:v>211295</c:v>
                </c:pt>
                <c:pt idx="1">
                  <c:v>221125</c:v>
                </c:pt>
                <c:pt idx="2">
                  <c:v>248557</c:v>
                </c:pt>
                <c:pt idx="3">
                  <c:v>285209</c:v>
                </c:pt>
                <c:pt idx="4">
                  <c:v>283470</c:v>
                </c:pt>
                <c:pt idx="5">
                  <c:v>316507</c:v>
                </c:pt>
                <c:pt idx="6">
                  <c:v>321860</c:v>
                </c:pt>
                <c:pt idx="7">
                  <c:v>322835</c:v>
                </c:pt>
                <c:pt idx="8">
                  <c:v>362689.85399999999</c:v>
                </c:pt>
                <c:pt idx="9">
                  <c:v>357575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D-4D27-AD36-35506DABD2F2}"/>
            </c:ext>
          </c:extLst>
        </c:ser>
        <c:ser>
          <c:idx val="2"/>
          <c:order val="2"/>
          <c:tx>
            <c:strRef>
              <c:f>Producción!$A$22</c:f>
              <c:strCache>
                <c:ptCount val="1"/>
                <c:pt idx="0">
                  <c:v>  Corrugado medio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Producción!$G$22:$P$22</c:f>
              <c:numCache>
                <c:formatCode>#,##0</c:formatCode>
                <c:ptCount val="10"/>
                <c:pt idx="0">
                  <c:v>191588</c:v>
                </c:pt>
                <c:pt idx="1">
                  <c:v>206432</c:v>
                </c:pt>
                <c:pt idx="2">
                  <c:v>198775</c:v>
                </c:pt>
                <c:pt idx="3">
                  <c:v>179488</c:v>
                </c:pt>
                <c:pt idx="4">
                  <c:v>179889</c:v>
                </c:pt>
                <c:pt idx="5">
                  <c:v>189605</c:v>
                </c:pt>
                <c:pt idx="6">
                  <c:v>198445</c:v>
                </c:pt>
                <c:pt idx="7">
                  <c:v>197572</c:v>
                </c:pt>
                <c:pt idx="8">
                  <c:v>206987.36899999998</c:v>
                </c:pt>
                <c:pt idx="9">
                  <c:v>248092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D-4D27-AD36-35506DAB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-698629200"/>
        <c:axId val="-698631920"/>
      </c:barChart>
      <c:lineChart>
        <c:grouping val="standard"/>
        <c:varyColors val="0"/>
        <c:ser>
          <c:idx val="0"/>
          <c:order val="0"/>
          <c:tx>
            <c:strRef>
              <c:f>Producción!$A$18</c:f>
              <c:strCache>
                <c:ptCount val="1"/>
                <c:pt idx="0">
                  <c:v>Liner y corrugado medio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65000"/>
                </a:schemeClr>
              </a:solidFill>
              <a:ln w="9525" cap="flat" cmpd="sng" algn="ctr">
                <a:solidFill>
                  <a:schemeClr val="accent1">
                    <a:shade val="65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Producción!$G$18:$P$18</c:f>
              <c:numCache>
                <c:formatCode>#,##0</c:formatCode>
                <c:ptCount val="10"/>
                <c:pt idx="0">
                  <c:v>402883</c:v>
                </c:pt>
                <c:pt idx="1">
                  <c:v>427557</c:v>
                </c:pt>
                <c:pt idx="2">
                  <c:v>447332</c:v>
                </c:pt>
                <c:pt idx="3">
                  <c:v>464697</c:v>
                </c:pt>
                <c:pt idx="4">
                  <c:v>463359</c:v>
                </c:pt>
                <c:pt idx="5">
                  <c:v>506112</c:v>
                </c:pt>
                <c:pt idx="6">
                  <c:v>520305</c:v>
                </c:pt>
                <c:pt idx="7">
                  <c:v>520407</c:v>
                </c:pt>
                <c:pt idx="8">
                  <c:v>569677.223</c:v>
                </c:pt>
                <c:pt idx="9">
                  <c:v>605667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BD-4D27-AD36-35506DAB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8629200"/>
        <c:axId val="-698631920"/>
      </c:lineChart>
      <c:catAx>
        <c:axId val="-69862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698631920"/>
        <c:crosses val="autoZero"/>
        <c:auto val="0"/>
        <c:lblAlgn val="ctr"/>
        <c:lblOffset val="100"/>
        <c:noMultiLvlLbl val="0"/>
      </c:catAx>
      <c:valAx>
        <c:axId val="-698631920"/>
        <c:scaling>
          <c:orientation val="minMax"/>
          <c:max val="65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698629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91061117360331"/>
          <c:y val="0.90763986581538791"/>
          <c:w val="0.69082484341431238"/>
          <c:h val="8.4936997628411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600"/>
              <a:t>Producción de papel para sacos</a:t>
            </a:r>
          </a:p>
          <a:p>
            <a:pPr>
              <a:defRPr sz="1200"/>
            </a:pPr>
            <a:r>
              <a:rPr lang="es-CO" sz="1600"/>
              <a:t>Total Año (Toneladas)</a:t>
            </a:r>
          </a:p>
        </c:rich>
      </c:tx>
      <c:layout>
        <c:manualLayout>
          <c:xMode val="edge"/>
          <c:yMode val="edge"/>
          <c:x val="0.35786321754825706"/>
          <c:y val="2.6254507474345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5337159957809005E-2"/>
          <c:y val="0.21712201149987681"/>
          <c:w val="0.87562825674828026"/>
          <c:h val="0.72026547179933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Producción!$A$26</c:f>
              <c:strCache>
                <c:ptCount val="1"/>
                <c:pt idx="0">
                  <c:v>Papel para sacos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0"/>
                  <c:y val="1.528175740210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3-4B8C-ADCD-1D8A7632C099}"/>
                </c:ext>
              </c:extLst>
            </c:dLbl>
            <c:dLbl>
              <c:idx val="4"/>
              <c:layout>
                <c:manualLayout>
                  <c:x val="1.7801513128614626E-3"/>
                  <c:y val="1.06462128249240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3-4B8C-ADCD-1D8A7632C09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Producción!$G$26:$P$26</c:f>
              <c:numCache>
                <c:formatCode>#,##0</c:formatCode>
                <c:ptCount val="10"/>
                <c:pt idx="0">
                  <c:v>57454</c:v>
                </c:pt>
                <c:pt idx="1">
                  <c:v>57081</c:v>
                </c:pt>
                <c:pt idx="2">
                  <c:v>55157</c:v>
                </c:pt>
                <c:pt idx="3">
                  <c:v>40155</c:v>
                </c:pt>
                <c:pt idx="4">
                  <c:v>48336</c:v>
                </c:pt>
                <c:pt idx="5">
                  <c:v>51124</c:v>
                </c:pt>
                <c:pt idx="6">
                  <c:v>47957</c:v>
                </c:pt>
                <c:pt idx="7">
                  <c:v>47695</c:v>
                </c:pt>
                <c:pt idx="8">
                  <c:v>44426.618000000009</c:v>
                </c:pt>
                <c:pt idx="9">
                  <c:v>55503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E3-4B8C-ADCD-1D8A7632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42"/>
        <c:axId val="-698641712"/>
        <c:axId val="-698636816"/>
      </c:barChart>
      <c:catAx>
        <c:axId val="-69864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36816"/>
        <c:crosses val="autoZero"/>
        <c:auto val="1"/>
        <c:lblAlgn val="ctr"/>
        <c:lblOffset val="100"/>
        <c:noMultiLvlLbl val="0"/>
      </c:catAx>
      <c:valAx>
        <c:axId val="-698636816"/>
        <c:scaling>
          <c:orientation val="minMax"/>
          <c:max val="6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41712"/>
        <c:crosses val="autoZero"/>
        <c:crossBetween val="between"/>
        <c:majorUnit val="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Producción de Cartulinas para Plegadizas</a:t>
            </a:r>
          </a:p>
          <a:p>
            <a:pPr>
              <a:defRPr/>
            </a:pPr>
            <a:r>
              <a:rPr lang="en-US" sz="1600"/>
              <a:t>Total Año (Toneladas)</a:t>
            </a:r>
          </a:p>
        </c:rich>
      </c:tx>
      <c:layout>
        <c:manualLayout>
          <c:xMode val="edge"/>
          <c:yMode val="edge"/>
          <c:x val="0.36157300007786303"/>
          <c:y val="2.61915142048295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4252239404473"/>
          <c:y val="0.20987418637679847"/>
          <c:w val="0.83243271174188027"/>
          <c:h val="0.69303844667600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Producción!$A$28</c:f>
              <c:strCache>
                <c:ptCount val="1"/>
                <c:pt idx="0">
                  <c:v>Cartulinas para plegadizas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Producción!$G$28:$P$28</c:f>
              <c:numCache>
                <c:formatCode>#,##0</c:formatCode>
                <c:ptCount val="10"/>
                <c:pt idx="0">
                  <c:v>66515</c:v>
                </c:pt>
                <c:pt idx="1">
                  <c:v>66830</c:v>
                </c:pt>
                <c:pt idx="2">
                  <c:v>69167</c:v>
                </c:pt>
                <c:pt idx="3">
                  <c:v>77051</c:v>
                </c:pt>
                <c:pt idx="4">
                  <c:v>76228</c:v>
                </c:pt>
                <c:pt idx="5">
                  <c:v>79310</c:v>
                </c:pt>
                <c:pt idx="6">
                  <c:v>80507</c:v>
                </c:pt>
                <c:pt idx="7">
                  <c:v>82025</c:v>
                </c:pt>
                <c:pt idx="8">
                  <c:v>90728.262708900002</c:v>
                </c:pt>
                <c:pt idx="9">
                  <c:v>96653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3-41D8-AA0B-AB81D3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57"/>
        <c:axId val="-698627568"/>
        <c:axId val="-698635728"/>
      </c:barChart>
      <c:catAx>
        <c:axId val="-69862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35728"/>
        <c:crosses val="autoZero"/>
        <c:auto val="1"/>
        <c:lblAlgn val="ctr"/>
        <c:lblOffset val="100"/>
        <c:noMultiLvlLbl val="0"/>
      </c:catAx>
      <c:valAx>
        <c:axId val="-698635728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98627568"/>
        <c:crosses val="autoZero"/>
        <c:crossBetween val="between"/>
        <c:majorUnit val="5000"/>
        <c:minorUnit val="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Producción de</a:t>
            </a:r>
            <a:r>
              <a:rPr lang="en-US" sz="1400" baseline="0"/>
              <a:t> papel para bolsas y envolturas</a:t>
            </a:r>
          </a:p>
          <a:p>
            <a:pPr>
              <a:defRPr sz="1400"/>
            </a:pPr>
            <a:r>
              <a:rPr lang="en-US" sz="1400" baseline="0"/>
              <a:t>Total Año (Toneladas)</a:t>
            </a:r>
          </a:p>
        </c:rich>
      </c:tx>
      <c:layout>
        <c:manualLayout>
          <c:xMode val="edge"/>
          <c:yMode val="edge"/>
          <c:x val="0.28182820672595782"/>
          <c:y val="2.0440040185357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686046438439799"/>
          <c:y val="0.20293268952603369"/>
          <c:w val="0.80480082751050275"/>
          <c:h val="0.71142004717764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Producción!$A$30</c:f>
              <c:strCache>
                <c:ptCount val="1"/>
                <c:pt idx="0">
                  <c:v>Papeles para bolsas y envolturas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Producción!$G$30:$P$30</c:f>
              <c:numCache>
                <c:formatCode>#,##0</c:formatCode>
                <c:ptCount val="10"/>
                <c:pt idx="0">
                  <c:v>22470</c:v>
                </c:pt>
                <c:pt idx="1">
                  <c:v>23485</c:v>
                </c:pt>
                <c:pt idx="2">
                  <c:v>22946</c:v>
                </c:pt>
                <c:pt idx="3">
                  <c:v>25625</c:v>
                </c:pt>
                <c:pt idx="4">
                  <c:v>28546</c:v>
                </c:pt>
                <c:pt idx="5">
                  <c:v>31286</c:v>
                </c:pt>
                <c:pt idx="6">
                  <c:v>32142</c:v>
                </c:pt>
                <c:pt idx="7">
                  <c:v>59194</c:v>
                </c:pt>
                <c:pt idx="8">
                  <c:v>26027.383502000001</c:v>
                </c:pt>
                <c:pt idx="9">
                  <c:v>23350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8-4241-A45B-A71B3296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4"/>
        <c:axId val="-660192720"/>
        <c:axId val="-660196528"/>
      </c:barChart>
      <c:catAx>
        <c:axId val="-66019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96528"/>
        <c:crosses val="autoZero"/>
        <c:auto val="1"/>
        <c:lblAlgn val="ctr"/>
        <c:lblOffset val="100"/>
        <c:noMultiLvlLbl val="0"/>
      </c:catAx>
      <c:valAx>
        <c:axId val="-66019652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92720"/>
        <c:crosses val="autoZero"/>
        <c:crossBetween val="between"/>
        <c:majorUnit val="9000"/>
        <c:minorUnit val="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600">
                <a:solidFill>
                  <a:sysClr val="windowText" lastClr="000000"/>
                </a:solidFill>
              </a:rPr>
              <a:t>Producción de otros papeles y cartones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CO" sz="1600">
                <a:solidFill>
                  <a:sysClr val="windowText" lastClr="000000"/>
                </a:solidFill>
              </a:rPr>
              <a:t>Total Año (Toneladas)</a:t>
            </a:r>
          </a:p>
        </c:rich>
      </c:tx>
      <c:layout>
        <c:manualLayout>
          <c:xMode val="edge"/>
          <c:yMode val="edge"/>
          <c:x val="0.31089776277965253"/>
          <c:y val="2.98925787733531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1.8337832770903641E-2"/>
          <c:y val="0.14826041348541383"/>
          <c:w val="0.93898000249968749"/>
          <c:h val="0.68133767190773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Producción!$A$33</c:f>
              <c:strCache>
                <c:ptCount val="1"/>
                <c:pt idx="0">
                  <c:v>  Otros papeles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9"/>
              <c:layout>
                <c:manualLayout>
                  <c:x val="4.7619047619047616E-2"/>
                  <c:y val="-1.6824395373291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1C-4325-AF98-F1A4E3FCDD6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Producción!$G$33:$P$33</c:f>
              <c:numCache>
                <c:formatCode>#,##0</c:formatCode>
                <c:ptCount val="10"/>
                <c:pt idx="0">
                  <c:v>2437</c:v>
                </c:pt>
                <c:pt idx="1">
                  <c:v>2933</c:v>
                </c:pt>
                <c:pt idx="2">
                  <c:v>7188</c:v>
                </c:pt>
                <c:pt idx="3">
                  <c:v>5846</c:v>
                </c:pt>
                <c:pt idx="4">
                  <c:v>2307</c:v>
                </c:pt>
                <c:pt idx="5">
                  <c:v>2791</c:v>
                </c:pt>
                <c:pt idx="6">
                  <c:v>20444</c:v>
                </c:pt>
                <c:pt idx="7">
                  <c:v>33193</c:v>
                </c:pt>
                <c:pt idx="8">
                  <c:v>31931.379808000002</c:v>
                </c:pt>
                <c:pt idx="9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5-4FA5-8298-57ABEAD6C098}"/>
            </c:ext>
          </c:extLst>
        </c:ser>
        <c:ser>
          <c:idx val="1"/>
          <c:order val="1"/>
          <c:tx>
            <c:strRef>
              <c:f>Producción!$A$34</c:f>
              <c:strCache>
                <c:ptCount val="1"/>
                <c:pt idx="0">
                  <c:v>  Otros cartones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Producción!$G$34:$P$34</c:f>
              <c:numCache>
                <c:formatCode>#,##0</c:formatCode>
                <c:ptCount val="10"/>
                <c:pt idx="0">
                  <c:v>46302</c:v>
                </c:pt>
                <c:pt idx="1">
                  <c:v>49322</c:v>
                </c:pt>
                <c:pt idx="2">
                  <c:v>50543</c:v>
                </c:pt>
                <c:pt idx="3">
                  <c:v>56059</c:v>
                </c:pt>
                <c:pt idx="4">
                  <c:v>58884</c:v>
                </c:pt>
                <c:pt idx="5">
                  <c:v>47638</c:v>
                </c:pt>
                <c:pt idx="6">
                  <c:v>47335</c:v>
                </c:pt>
                <c:pt idx="7">
                  <c:v>47934</c:v>
                </c:pt>
                <c:pt idx="8">
                  <c:v>46053.769</c:v>
                </c:pt>
                <c:pt idx="9">
                  <c:v>53561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5-4FA5-8298-57ABEAD6C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100"/>
        <c:axId val="-660193808"/>
        <c:axId val="-660195440"/>
      </c:barChart>
      <c:lineChart>
        <c:grouping val="stacked"/>
        <c:varyColors val="0"/>
        <c:ser>
          <c:idx val="2"/>
          <c:order val="2"/>
          <c:tx>
            <c:strRef>
              <c:f>Producción!$A$32</c:f>
              <c:strCache>
                <c:ptCount val="1"/>
                <c:pt idx="0">
                  <c:v>Otros papeles y cartones</c:v>
                </c:pt>
              </c:strCache>
            </c:strRef>
          </c:tx>
          <c:spPr>
            <a:ln w="47625" cap="rnd" cmpd="sng" algn="ctr">
              <a:solidFill>
                <a:schemeClr val="accent1">
                  <a:shade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gradFill rotWithShape="1">
                <a:gsLst>
                  <a:gs pos="0">
                    <a:schemeClr val="accent1">
                      <a:shade val="65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65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65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594916960160302E-2"/>
                  <c:y val="-2.6657598884998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5-4FA5-8298-57ABEAD6C098}"/>
                </c:ext>
              </c:extLst>
            </c:dLbl>
            <c:dLbl>
              <c:idx val="1"/>
              <c:layout>
                <c:manualLayout>
                  <c:x val="-6.2989535732172322E-2"/>
                  <c:y val="-3.332199860624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5-4FA5-8298-57ABEAD6C098}"/>
                </c:ext>
              </c:extLst>
            </c:dLbl>
            <c:dLbl>
              <c:idx val="2"/>
              <c:layout>
                <c:manualLayout>
                  <c:x val="-1.7054263565891473E-2"/>
                  <c:y val="-2.88790654587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5-4FA5-8298-57ABEAD6C098}"/>
                </c:ext>
              </c:extLst>
            </c:dLbl>
            <c:dLbl>
              <c:idx val="3"/>
              <c:layout>
                <c:manualLayout>
                  <c:x val="-1.5161814075566136E-2"/>
                  <c:y val="-2.6657598884998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5-4FA5-8298-57ABEAD6C098}"/>
                </c:ext>
              </c:extLst>
            </c:dLbl>
            <c:dLbl>
              <c:idx val="4"/>
              <c:layout>
                <c:manualLayout>
                  <c:x val="-4.3946187720120223E-3"/>
                  <c:y val="-3.332199860624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5-4FA5-8298-57ABEAD6C098}"/>
                </c:ext>
              </c:extLst>
            </c:dLbl>
            <c:dLbl>
              <c:idx val="5"/>
              <c:layout>
                <c:manualLayout>
                  <c:x val="-4.3946187720120223E-3"/>
                  <c:y val="-3.332199860624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5-4FA5-8298-57ABEAD6C098}"/>
                </c:ext>
              </c:extLst>
            </c:dLbl>
            <c:dLbl>
              <c:idx val="6"/>
              <c:layout>
                <c:manualLayout>
                  <c:x val="-1.7460317460317461E-2"/>
                  <c:y val="-2.6981450252951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3-4456-9010-25A2D3B211BB}"/>
                </c:ext>
              </c:extLst>
            </c:dLbl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Producción!$G$2:$P$2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Producción!$G$32:$P$32</c:f>
              <c:numCache>
                <c:formatCode>#,##0</c:formatCode>
                <c:ptCount val="10"/>
                <c:pt idx="0">
                  <c:v>48739</c:v>
                </c:pt>
                <c:pt idx="1">
                  <c:v>52255</c:v>
                </c:pt>
                <c:pt idx="2">
                  <c:v>57731</c:v>
                </c:pt>
                <c:pt idx="3">
                  <c:v>61905</c:v>
                </c:pt>
                <c:pt idx="4">
                  <c:v>61191</c:v>
                </c:pt>
                <c:pt idx="5">
                  <c:v>50429</c:v>
                </c:pt>
                <c:pt idx="6">
                  <c:v>67779</c:v>
                </c:pt>
                <c:pt idx="7">
                  <c:v>81127</c:v>
                </c:pt>
                <c:pt idx="8">
                  <c:v>77985.148807999998</c:v>
                </c:pt>
                <c:pt idx="9">
                  <c:v>54481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5-4FA5-8298-57ABEAD6C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93808"/>
        <c:axId val="-660195440"/>
      </c:lineChart>
      <c:catAx>
        <c:axId val="-66019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95440"/>
        <c:crosses val="autoZero"/>
        <c:auto val="1"/>
        <c:lblAlgn val="ctr"/>
        <c:lblOffset val="100"/>
        <c:noMultiLvlLbl val="0"/>
      </c:catAx>
      <c:valAx>
        <c:axId val="-660195440"/>
        <c:scaling>
          <c:orientation val="minMax"/>
          <c:max val="9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tint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inorGridlines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660193808"/>
        <c:crosses val="autoZero"/>
        <c:crossBetween val="between"/>
        <c:majorUnit val="5000"/>
        <c:minorUnit val="50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6807774028246484E-2"/>
          <c:y val="0.91941568782202521"/>
          <c:w val="0.81316697912760905"/>
          <c:h val="7.3206419373707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2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1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3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2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1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2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1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Relationship Id="rId9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323850</xdr:colOff>
      <xdr:row>7</xdr:row>
      <xdr:rowOff>219075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97" b="25105"/>
        <a:stretch>
          <a:fillRect/>
        </a:stretch>
      </xdr:blipFill>
      <xdr:spPr bwMode="auto">
        <a:xfrm>
          <a:off x="0" y="0"/>
          <a:ext cx="65341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209551</xdr:rowOff>
    </xdr:from>
    <xdr:to>
      <xdr:col>3</xdr:col>
      <xdr:colOff>323850</xdr:colOff>
      <xdr:row>14</xdr:row>
      <xdr:rowOff>1</xdr:rowOff>
    </xdr:to>
    <xdr:sp macro="" textlink="">
      <xdr:nvSpPr>
        <xdr:cNvPr id="5" name="Google Shape;96;p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1476376"/>
          <a:ext cx="6534150" cy="1524000"/>
        </a:xfrm>
        <a:prstGeom prst="rect">
          <a:avLst/>
        </a:prstGeom>
        <a:solidFill>
          <a:srgbClr val="053453"/>
        </a:solidFill>
        <a:ln w="9525" cap="flat" cmpd="sng">
          <a:solidFill>
            <a:srgbClr val="09416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prstClr val="white"/>
            </a:buClr>
            <a:buSzPts val="3400"/>
            <a:buFont typeface="Calibri"/>
            <a:buNone/>
            <a:tabLst/>
            <a:defRPr/>
          </a:pPr>
          <a:r>
            <a:rPr kumimoji="0" lang="en-US" sz="34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Calibri"/>
              <a:cs typeface="Calibri"/>
              <a:sym typeface="Calibri"/>
            </a:rPr>
            <a:t>Informe Estadistico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prstClr val="white"/>
            </a:buClr>
            <a:buSzPts val="3400"/>
            <a:buFont typeface="Calibri"/>
            <a:buNone/>
            <a:tabLst/>
            <a:defRPr/>
          </a:pPr>
          <a:r>
            <a:rPr kumimoji="0" lang="en-US" sz="34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Calibri"/>
              <a:cs typeface="Calibri"/>
              <a:sym typeface="Calibri"/>
            </a:rPr>
            <a:t>Total Año 2022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endParaRPr sz="2400" b="0" i="0" u="none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4</xdr:col>
      <xdr:colOff>600075</xdr:colOff>
      <xdr:row>4</xdr:row>
      <xdr:rowOff>38100</xdr:rowOff>
    </xdr:from>
    <xdr:to>
      <xdr:col>9</xdr:col>
      <xdr:colOff>180975</xdr:colOff>
      <xdr:row>10</xdr:row>
      <xdr:rowOff>190500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85800"/>
          <a:ext cx="33909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314325</xdr:colOff>
      <xdr:row>25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3096875" y="66675"/>
    <xdr:ext cx="9410699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81000" y="7058025"/>
    <xdr:ext cx="7086600" cy="4467224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7219950" y="6858001"/>
    <xdr:ext cx="7962900" cy="4581526"/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8575" y="11839575"/>
    <xdr:ext cx="6667500" cy="5248274"/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7934325" y="12058649"/>
    <xdr:ext cx="7134225" cy="3933825"/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0" y="18116549"/>
    <xdr:ext cx="7915274" cy="4981575"/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  <xdr:absoluteAnchor>
    <xdr:pos x="7991475" y="17992724"/>
    <xdr:ext cx="7943850" cy="475297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absoluteAnchor>
  <xdr:absoluteAnchor>
    <xdr:pos x="0" y="23402925"/>
    <xdr:ext cx="8001000" cy="603885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  <xdr:absoluteAnchor>
    <xdr:pos x="12277725" y="30537151"/>
    <xdr:ext cx="8382000" cy="577215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  <xdr:absoluteAnchor>
    <xdr:pos x="390524" y="30756225"/>
    <xdr:ext cx="8277225" cy="584835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" y="23812"/>
    <xdr:ext cx="6893718" cy="7215188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0" y="8012906"/>
    <xdr:ext cx="7458075" cy="6631782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6668" y="15192375"/>
    <xdr:ext cx="8667751" cy="6286499"/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8310562" y="8203407"/>
    <xdr:ext cx="8917782" cy="5917406"/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10313192" y="15954375"/>
    <xdr:ext cx="8010525" cy="5057775"/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0" y="22074187"/>
    <xdr:ext cx="8677275" cy="47244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  <xdr:absoluteAnchor>
    <xdr:pos x="10041732" y="21609845"/>
    <xdr:ext cx="8763001" cy="513397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absoluteAnchor>
  <xdr:twoCellAnchor>
    <xdr:from>
      <xdr:col>1</xdr:col>
      <xdr:colOff>535782</xdr:colOff>
      <xdr:row>175</xdr:row>
      <xdr:rowOff>119059</xdr:rowOff>
    </xdr:from>
    <xdr:to>
      <xdr:col>13</xdr:col>
      <xdr:colOff>238125</xdr:colOff>
      <xdr:row>210</xdr:row>
      <xdr:rowOff>154780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702469</xdr:colOff>
      <xdr:row>146</xdr:row>
      <xdr:rowOff>95250</xdr:rowOff>
    </xdr:from>
    <xdr:to>
      <xdr:col>19</xdr:col>
      <xdr:colOff>240983</xdr:colOff>
      <xdr:row>175</xdr:row>
      <xdr:rowOff>179070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358523E-EE6C-B696-78DB-822B7F46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36469" y="27562969"/>
          <a:ext cx="9099233" cy="56083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22766" y="7901516"/>
    <xdr:ext cx="9020175" cy="521017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022416" y="8475133"/>
    <xdr:ext cx="8551334" cy="48387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0" y="13569950"/>
    <xdr:ext cx="9382124" cy="6296025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9465734" y="13746692"/>
    <xdr:ext cx="8039100" cy="5391149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0" y="20323175"/>
    <xdr:ext cx="9229724" cy="56102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9607550" y="20294601"/>
    <xdr:ext cx="8839199" cy="55721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  <xdr:twoCellAnchor>
    <xdr:from>
      <xdr:col>0</xdr:col>
      <xdr:colOff>0</xdr:colOff>
      <xdr:row>0</xdr:row>
      <xdr:rowOff>10583</xdr:rowOff>
    </xdr:from>
    <xdr:to>
      <xdr:col>9</xdr:col>
      <xdr:colOff>296332</xdr:colOff>
      <xdr:row>37</xdr:row>
      <xdr:rowOff>133349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381000</xdr:colOff>
      <xdr:row>137</xdr:row>
      <xdr:rowOff>52917</xdr:rowOff>
    </xdr:from>
    <xdr:to>
      <xdr:col>22</xdr:col>
      <xdr:colOff>451273</xdr:colOff>
      <xdr:row>170</xdr:row>
      <xdr:rowOff>45297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63FF54-E401-B050-79D1-341E6670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77000" y="26553584"/>
          <a:ext cx="9785773" cy="62788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361950" y="7038975"/>
    <xdr:ext cx="8086725" cy="6048375"/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41917" y="14072657"/>
    <xdr:ext cx="8932333" cy="6619875"/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00025" y="21507450"/>
    <xdr:ext cx="7610475" cy="5724525"/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 editAs="absolute">
    <xdr:from>
      <xdr:col>0</xdr:col>
      <xdr:colOff>282576</xdr:colOff>
      <xdr:row>1</xdr:row>
      <xdr:rowOff>32808</xdr:rowOff>
    </xdr:from>
    <xdr:to>
      <xdr:col>13</xdr:col>
      <xdr:colOff>977901</xdr:colOff>
      <xdr:row>31</xdr:row>
      <xdr:rowOff>4233</xdr:rowOff>
    </xdr:to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52917</xdr:colOff>
      <xdr:row>143</xdr:row>
      <xdr:rowOff>169332</xdr:rowOff>
    </xdr:from>
    <xdr:to>
      <xdr:col>20</xdr:col>
      <xdr:colOff>656166</xdr:colOff>
      <xdr:row>173</xdr:row>
      <xdr:rowOff>158749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8286750" y="5255202"/>
    <xdr:ext cx="8839200" cy="5333999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409575</xdr:colOff>
      <xdr:row>55</xdr:row>
      <xdr:rowOff>38100</xdr:rowOff>
    </xdr:from>
    <xdr:to>
      <xdr:col>15</xdr:col>
      <xdr:colOff>714375</xdr:colOff>
      <xdr:row>83</xdr:row>
      <xdr:rowOff>133350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12</xdr:col>
      <xdr:colOff>568038</xdr:colOff>
      <xdr:row>3</xdr:row>
      <xdr:rowOff>132485</xdr:rowOff>
    </xdr:from>
    <xdr:to>
      <xdr:col>22</xdr:col>
      <xdr:colOff>339437</xdr:colOff>
      <xdr:row>25</xdr:row>
      <xdr:rowOff>27710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agv/tareasAGV/2014/andi14/ANDICPPC.T2012-dic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agv/INDICADORES/Indicadores%20C&#225;mara%2022/Indicadores%202021-86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G-Cons.Aparente"/>
      <sheetName val="Gráfico29"/>
      <sheetName val="Gráfico27"/>
      <sheetName val="Gráfico30"/>
      <sheetName val="Gráfico31"/>
      <sheetName val="Cons.Aparente"/>
      <sheetName val="Gráfico6"/>
      <sheetName val="Gráfico1"/>
      <sheetName val="Gráfico4"/>
      <sheetName val="Gráfico5"/>
      <sheetName val="G-Producción "/>
      <sheetName val="Gráfico11"/>
      <sheetName val="Gráfico12"/>
      <sheetName val="Gráfico14"/>
      <sheetName val="Gráfico15"/>
      <sheetName val="Gráfico16"/>
      <sheetName val="Gráfico17"/>
      <sheetName val="Gráfico13"/>
      <sheetName val="Gráfico18"/>
      <sheetName val="Gráfico26 (2)"/>
      <sheetName val="Gráfico19"/>
      <sheetName val="Gráfico26"/>
      <sheetName val="Producción"/>
      <sheetName val="Gráfico28"/>
      <sheetName val="G- Importaciones"/>
      <sheetName val="Gráfico20"/>
      <sheetName val="Gráfico21"/>
      <sheetName val="Gráfico22"/>
      <sheetName val="Gráfico23"/>
      <sheetName val="Gráfico24"/>
      <sheetName val="Gráfico25"/>
      <sheetName val="Grafico26"/>
      <sheetName val="Grafico27"/>
      <sheetName val="Importaciones"/>
      <sheetName val="G-Prin.Origenes"/>
      <sheetName val="G-Princ.Import"/>
      <sheetName val="G-OrigImpo"/>
      <sheetName val="orgimpo"/>
      <sheetName val="G-Impo.Modalida"/>
      <sheetName val="Impomodal"/>
      <sheetName val="G-Manufacturas"/>
      <sheetName val="Impmanuf"/>
      <sheetName val="Desc.Impo"/>
      <sheetName val="G-Exportaciones"/>
      <sheetName val="Xtotal13"/>
      <sheetName val="GX2"/>
      <sheetName val="gx3"/>
      <sheetName val="gx4"/>
      <sheetName val="GX5"/>
      <sheetName val="GX6"/>
      <sheetName val="GX7"/>
      <sheetName val="Exportaciones"/>
      <sheetName val="G-Princ.Destinos"/>
      <sheetName val="G-dest.Expo."/>
      <sheetName val="G-DestExpo"/>
      <sheetName val="Dest.Exportación"/>
      <sheetName val="G-Exp.Manuf"/>
      <sheetName val="xmanuftot"/>
      <sheetName val="Desc.Expo"/>
      <sheetName val="G-Cons.Apa.Desper"/>
      <sheetName val="Grd1"/>
      <sheetName val="grd3"/>
      <sheetName val="grd4"/>
      <sheetName val="Cons.Apa.Desper"/>
      <sheetName val="G-Recolección"/>
      <sheetName val="Gráfico2"/>
      <sheetName val="Gráfico3"/>
      <sheetName val="Grd2"/>
      <sheetName val="Recolección"/>
      <sheetName val="G-Imp.Desp."/>
      <sheetName val="Impdes"/>
      <sheetName val="G-Cons.Apa.Pulpas"/>
      <sheetName val="Gráfico7"/>
      <sheetName val="Gráfico8"/>
      <sheetName val="Gráfico9"/>
      <sheetName val="Gráfico10"/>
      <sheetName val="ConsApaPulpas"/>
      <sheetName val="Hoja1"/>
      <sheetName val="Hoja2"/>
      <sheetName val="Hoja3"/>
      <sheetName val="Hoja4"/>
      <sheetName val="Hoja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8">
          <cell r="K8">
            <v>2008</v>
          </cell>
          <cell r="L8">
            <v>2009</v>
          </cell>
          <cell r="M8">
            <v>2010</v>
          </cell>
          <cell r="N8">
            <v>2011</v>
          </cell>
          <cell r="O8">
            <v>2012</v>
          </cell>
        </row>
      </sheetData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8">
          <cell r="K8">
            <v>2008</v>
          </cell>
          <cell r="L8">
            <v>2009</v>
          </cell>
          <cell r="M8">
            <v>2010</v>
          </cell>
          <cell r="N8">
            <v>2011</v>
          </cell>
          <cell r="O8">
            <v>2012</v>
          </cell>
          <cell r="P8">
            <v>2013</v>
          </cell>
        </row>
      </sheetData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6">
          <cell r="B6">
            <v>2008</v>
          </cell>
          <cell r="C6">
            <v>2009</v>
          </cell>
          <cell r="D6">
            <v>2010</v>
          </cell>
          <cell r="E6">
            <v>2011</v>
          </cell>
          <cell r="F6">
            <v>2012</v>
          </cell>
          <cell r="G6">
            <v>2013</v>
          </cell>
        </row>
      </sheetData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pelyCartón"/>
      <sheetName val="Indicadores"/>
      <sheetName val="Desperdicio"/>
      <sheetName val="Indicadores (2)"/>
      <sheetName val="Pulpas"/>
      <sheetName val="Empr. Sin_InfoCorrugadosdeCol"/>
      <sheetName val="Indicadores Emp.SinCorruga"/>
      <sheetName val="Empresas"/>
      <sheetName val="Indicadores Empresas Afiliadas"/>
      <sheetName val="Total Industria Papelera"/>
    </sheetNames>
    <sheetDataSet>
      <sheetData sheetId="0"/>
      <sheetData sheetId="1">
        <row r="2">
          <cell r="A2" t="str">
            <v>Tasa de Recolección</v>
          </cell>
          <cell r="C2">
            <v>2014</v>
          </cell>
          <cell r="D2">
            <v>2015</v>
          </cell>
          <cell r="E2">
            <v>2016</v>
          </cell>
          <cell r="F2">
            <v>2017</v>
          </cell>
          <cell r="G2">
            <v>2018</v>
          </cell>
          <cell r="H2">
            <v>2019</v>
          </cell>
          <cell r="I2">
            <v>2020</v>
          </cell>
          <cell r="J2">
            <v>2021</v>
          </cell>
        </row>
        <row r="3">
          <cell r="C3">
            <v>0.57405302113701417</v>
          </cell>
          <cell r="D3">
            <v>0.59014862862978656</v>
          </cell>
          <cell r="E3">
            <v>0.58157483997400605</v>
          </cell>
          <cell r="F3">
            <v>0.58293765020685306</v>
          </cell>
          <cell r="G3">
            <v>0.60153971139558537</v>
          </cell>
          <cell r="H3">
            <v>0.63154205066030877</v>
          </cell>
          <cell r="I3">
            <v>0.59629950804539233</v>
          </cell>
          <cell r="J3">
            <v>0.57258531804014279</v>
          </cell>
          <cell r="O3" t="str">
            <v>Tasa de Reciclaje</v>
          </cell>
        </row>
        <row r="4">
          <cell r="Q4">
            <v>0.65877763190688232</v>
          </cell>
          <cell r="R4">
            <v>0.65912731559545534</v>
          </cell>
          <cell r="S4">
            <v>0.66908378988784212</v>
          </cell>
          <cell r="T4">
            <v>0.65510043005242069</v>
          </cell>
          <cell r="U4">
            <v>0.69300022156558105</v>
          </cell>
          <cell r="V4">
            <v>0.7477946493269646</v>
          </cell>
          <cell r="W4">
            <v>0.68788628013656161</v>
          </cell>
          <cell r="X4">
            <v>0.66757465795516402</v>
          </cell>
        </row>
        <row r="6">
          <cell r="A6" t="str">
            <v>Tasa de Utilización</v>
          </cell>
        </row>
        <row r="7">
          <cell r="C7">
            <v>0.7664577999292026</v>
          </cell>
          <cell r="D7">
            <v>0.70708548609374</v>
          </cell>
          <cell r="E7">
            <v>0.7254798264889657</v>
          </cell>
          <cell r="F7">
            <v>0.70774536701768631</v>
          </cell>
          <cell r="G7">
            <v>0.75851798674262927</v>
          </cell>
          <cell r="H7">
            <v>0.78642138044693544</v>
          </cell>
          <cell r="I7">
            <v>0.73012740974262547</v>
          </cell>
          <cell r="J7">
            <v>0.74096632865687406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J22"/>
  <sheetViews>
    <sheetView tabSelected="1" workbookViewId="0"/>
  </sheetViews>
  <sheetFormatPr baseColWidth="10" defaultRowHeight="12.75" x14ac:dyDescent="0.2"/>
  <cols>
    <col min="1" max="1" width="7.5703125" style="193" customWidth="1"/>
    <col min="2" max="2" width="74.140625" style="193" customWidth="1"/>
    <col min="3" max="10" width="11.42578125" style="193"/>
    <col min="11" max="256" width="11.42578125" style="195"/>
    <col min="257" max="257" width="7.5703125" style="195" customWidth="1"/>
    <col min="258" max="258" width="74.140625" style="195" customWidth="1"/>
    <col min="259" max="512" width="11.42578125" style="195"/>
    <col min="513" max="513" width="7.5703125" style="195" customWidth="1"/>
    <col min="514" max="514" width="74.140625" style="195" customWidth="1"/>
    <col min="515" max="768" width="11.42578125" style="195"/>
    <col min="769" max="769" width="7.5703125" style="195" customWidth="1"/>
    <col min="770" max="770" width="74.140625" style="195" customWidth="1"/>
    <col min="771" max="1024" width="11.42578125" style="195"/>
    <col min="1025" max="1025" width="7.5703125" style="195" customWidth="1"/>
    <col min="1026" max="1026" width="74.140625" style="195" customWidth="1"/>
    <col min="1027" max="1280" width="11.42578125" style="195"/>
    <col min="1281" max="1281" width="7.5703125" style="195" customWidth="1"/>
    <col min="1282" max="1282" width="74.140625" style="195" customWidth="1"/>
    <col min="1283" max="1536" width="11.42578125" style="195"/>
    <col min="1537" max="1537" width="7.5703125" style="195" customWidth="1"/>
    <col min="1538" max="1538" width="74.140625" style="195" customWidth="1"/>
    <col min="1539" max="1792" width="11.42578125" style="195"/>
    <col min="1793" max="1793" width="7.5703125" style="195" customWidth="1"/>
    <col min="1794" max="1794" width="74.140625" style="195" customWidth="1"/>
    <col min="1795" max="2048" width="11.42578125" style="195"/>
    <col min="2049" max="2049" width="7.5703125" style="195" customWidth="1"/>
    <col min="2050" max="2050" width="74.140625" style="195" customWidth="1"/>
    <col min="2051" max="2304" width="11.42578125" style="195"/>
    <col min="2305" max="2305" width="7.5703125" style="195" customWidth="1"/>
    <col min="2306" max="2306" width="74.140625" style="195" customWidth="1"/>
    <col min="2307" max="2560" width="11.42578125" style="195"/>
    <col min="2561" max="2561" width="7.5703125" style="195" customWidth="1"/>
    <col min="2562" max="2562" width="74.140625" style="195" customWidth="1"/>
    <col min="2563" max="2816" width="11.42578125" style="195"/>
    <col min="2817" max="2817" width="7.5703125" style="195" customWidth="1"/>
    <col min="2818" max="2818" width="74.140625" style="195" customWidth="1"/>
    <col min="2819" max="3072" width="11.42578125" style="195"/>
    <col min="3073" max="3073" width="7.5703125" style="195" customWidth="1"/>
    <col min="3074" max="3074" width="74.140625" style="195" customWidth="1"/>
    <col min="3075" max="3328" width="11.42578125" style="195"/>
    <col min="3329" max="3329" width="7.5703125" style="195" customWidth="1"/>
    <col min="3330" max="3330" width="74.140625" style="195" customWidth="1"/>
    <col min="3331" max="3584" width="11.42578125" style="195"/>
    <col min="3585" max="3585" width="7.5703125" style="195" customWidth="1"/>
    <col min="3586" max="3586" width="74.140625" style="195" customWidth="1"/>
    <col min="3587" max="3840" width="11.42578125" style="195"/>
    <col min="3841" max="3841" width="7.5703125" style="195" customWidth="1"/>
    <col min="3842" max="3842" width="74.140625" style="195" customWidth="1"/>
    <col min="3843" max="4096" width="11.42578125" style="195"/>
    <col min="4097" max="4097" width="7.5703125" style="195" customWidth="1"/>
    <col min="4098" max="4098" width="74.140625" style="195" customWidth="1"/>
    <col min="4099" max="4352" width="11.42578125" style="195"/>
    <col min="4353" max="4353" width="7.5703125" style="195" customWidth="1"/>
    <col min="4354" max="4354" width="74.140625" style="195" customWidth="1"/>
    <col min="4355" max="4608" width="11.42578125" style="195"/>
    <col min="4609" max="4609" width="7.5703125" style="195" customWidth="1"/>
    <col min="4610" max="4610" width="74.140625" style="195" customWidth="1"/>
    <col min="4611" max="4864" width="11.42578125" style="195"/>
    <col min="4865" max="4865" width="7.5703125" style="195" customWidth="1"/>
    <col min="4866" max="4866" width="74.140625" style="195" customWidth="1"/>
    <col min="4867" max="5120" width="11.42578125" style="195"/>
    <col min="5121" max="5121" width="7.5703125" style="195" customWidth="1"/>
    <col min="5122" max="5122" width="74.140625" style="195" customWidth="1"/>
    <col min="5123" max="5376" width="11.42578125" style="195"/>
    <col min="5377" max="5377" width="7.5703125" style="195" customWidth="1"/>
    <col min="5378" max="5378" width="74.140625" style="195" customWidth="1"/>
    <col min="5379" max="5632" width="11.42578125" style="195"/>
    <col min="5633" max="5633" width="7.5703125" style="195" customWidth="1"/>
    <col min="5634" max="5634" width="74.140625" style="195" customWidth="1"/>
    <col min="5635" max="5888" width="11.42578125" style="195"/>
    <col min="5889" max="5889" width="7.5703125" style="195" customWidth="1"/>
    <col min="5890" max="5890" width="74.140625" style="195" customWidth="1"/>
    <col min="5891" max="6144" width="11.42578125" style="195"/>
    <col min="6145" max="6145" width="7.5703125" style="195" customWidth="1"/>
    <col min="6146" max="6146" width="74.140625" style="195" customWidth="1"/>
    <col min="6147" max="6400" width="11.42578125" style="195"/>
    <col min="6401" max="6401" width="7.5703125" style="195" customWidth="1"/>
    <col min="6402" max="6402" width="74.140625" style="195" customWidth="1"/>
    <col min="6403" max="6656" width="11.42578125" style="195"/>
    <col min="6657" max="6657" width="7.5703125" style="195" customWidth="1"/>
    <col min="6658" max="6658" width="74.140625" style="195" customWidth="1"/>
    <col min="6659" max="6912" width="11.42578125" style="195"/>
    <col min="6913" max="6913" width="7.5703125" style="195" customWidth="1"/>
    <col min="6914" max="6914" width="74.140625" style="195" customWidth="1"/>
    <col min="6915" max="7168" width="11.42578125" style="195"/>
    <col min="7169" max="7169" width="7.5703125" style="195" customWidth="1"/>
    <col min="7170" max="7170" width="74.140625" style="195" customWidth="1"/>
    <col min="7171" max="7424" width="11.42578125" style="195"/>
    <col min="7425" max="7425" width="7.5703125" style="195" customWidth="1"/>
    <col min="7426" max="7426" width="74.140625" style="195" customWidth="1"/>
    <col min="7427" max="7680" width="11.42578125" style="195"/>
    <col min="7681" max="7681" width="7.5703125" style="195" customWidth="1"/>
    <col min="7682" max="7682" width="74.140625" style="195" customWidth="1"/>
    <col min="7683" max="7936" width="11.42578125" style="195"/>
    <col min="7937" max="7937" width="7.5703125" style="195" customWidth="1"/>
    <col min="7938" max="7938" width="74.140625" style="195" customWidth="1"/>
    <col min="7939" max="8192" width="11.42578125" style="195"/>
    <col min="8193" max="8193" width="7.5703125" style="195" customWidth="1"/>
    <col min="8194" max="8194" width="74.140625" style="195" customWidth="1"/>
    <col min="8195" max="8448" width="11.42578125" style="195"/>
    <col min="8449" max="8449" width="7.5703125" style="195" customWidth="1"/>
    <col min="8450" max="8450" width="74.140625" style="195" customWidth="1"/>
    <col min="8451" max="8704" width="11.42578125" style="195"/>
    <col min="8705" max="8705" width="7.5703125" style="195" customWidth="1"/>
    <col min="8706" max="8706" width="74.140625" style="195" customWidth="1"/>
    <col min="8707" max="8960" width="11.42578125" style="195"/>
    <col min="8961" max="8961" width="7.5703125" style="195" customWidth="1"/>
    <col min="8962" max="8962" width="74.140625" style="195" customWidth="1"/>
    <col min="8963" max="9216" width="11.42578125" style="195"/>
    <col min="9217" max="9217" width="7.5703125" style="195" customWidth="1"/>
    <col min="9218" max="9218" width="74.140625" style="195" customWidth="1"/>
    <col min="9219" max="9472" width="11.42578125" style="195"/>
    <col min="9473" max="9473" width="7.5703125" style="195" customWidth="1"/>
    <col min="9474" max="9474" width="74.140625" style="195" customWidth="1"/>
    <col min="9475" max="9728" width="11.42578125" style="195"/>
    <col min="9729" max="9729" width="7.5703125" style="195" customWidth="1"/>
    <col min="9730" max="9730" width="74.140625" style="195" customWidth="1"/>
    <col min="9731" max="9984" width="11.42578125" style="195"/>
    <col min="9985" max="9985" width="7.5703125" style="195" customWidth="1"/>
    <col min="9986" max="9986" width="74.140625" style="195" customWidth="1"/>
    <col min="9987" max="10240" width="11.42578125" style="195"/>
    <col min="10241" max="10241" width="7.5703125" style="195" customWidth="1"/>
    <col min="10242" max="10242" width="74.140625" style="195" customWidth="1"/>
    <col min="10243" max="10496" width="11.42578125" style="195"/>
    <col min="10497" max="10497" width="7.5703125" style="195" customWidth="1"/>
    <col min="10498" max="10498" width="74.140625" style="195" customWidth="1"/>
    <col min="10499" max="10752" width="11.42578125" style="195"/>
    <col min="10753" max="10753" width="7.5703125" style="195" customWidth="1"/>
    <col min="10754" max="10754" width="74.140625" style="195" customWidth="1"/>
    <col min="10755" max="11008" width="11.42578125" style="195"/>
    <col min="11009" max="11009" width="7.5703125" style="195" customWidth="1"/>
    <col min="11010" max="11010" width="74.140625" style="195" customWidth="1"/>
    <col min="11011" max="11264" width="11.42578125" style="195"/>
    <col min="11265" max="11265" width="7.5703125" style="195" customWidth="1"/>
    <col min="11266" max="11266" width="74.140625" style="195" customWidth="1"/>
    <col min="11267" max="11520" width="11.42578125" style="195"/>
    <col min="11521" max="11521" width="7.5703125" style="195" customWidth="1"/>
    <col min="11522" max="11522" width="74.140625" style="195" customWidth="1"/>
    <col min="11523" max="11776" width="11.42578125" style="195"/>
    <col min="11777" max="11777" width="7.5703125" style="195" customWidth="1"/>
    <col min="11778" max="11778" width="74.140625" style="195" customWidth="1"/>
    <col min="11779" max="12032" width="11.42578125" style="195"/>
    <col min="12033" max="12033" width="7.5703125" style="195" customWidth="1"/>
    <col min="12034" max="12034" width="74.140625" style="195" customWidth="1"/>
    <col min="12035" max="12288" width="11.42578125" style="195"/>
    <col min="12289" max="12289" width="7.5703125" style="195" customWidth="1"/>
    <col min="12290" max="12290" width="74.140625" style="195" customWidth="1"/>
    <col min="12291" max="12544" width="11.42578125" style="195"/>
    <col min="12545" max="12545" width="7.5703125" style="195" customWidth="1"/>
    <col min="12546" max="12546" width="74.140625" style="195" customWidth="1"/>
    <col min="12547" max="12800" width="11.42578125" style="195"/>
    <col min="12801" max="12801" width="7.5703125" style="195" customWidth="1"/>
    <col min="12802" max="12802" width="74.140625" style="195" customWidth="1"/>
    <col min="12803" max="13056" width="11.42578125" style="195"/>
    <col min="13057" max="13057" width="7.5703125" style="195" customWidth="1"/>
    <col min="13058" max="13058" width="74.140625" style="195" customWidth="1"/>
    <col min="13059" max="13312" width="11.42578125" style="195"/>
    <col min="13313" max="13313" width="7.5703125" style="195" customWidth="1"/>
    <col min="13314" max="13314" width="74.140625" style="195" customWidth="1"/>
    <col min="13315" max="13568" width="11.42578125" style="195"/>
    <col min="13569" max="13569" width="7.5703125" style="195" customWidth="1"/>
    <col min="13570" max="13570" width="74.140625" style="195" customWidth="1"/>
    <col min="13571" max="13824" width="11.42578125" style="195"/>
    <col min="13825" max="13825" width="7.5703125" style="195" customWidth="1"/>
    <col min="13826" max="13826" width="74.140625" style="195" customWidth="1"/>
    <col min="13827" max="14080" width="11.42578125" style="195"/>
    <col min="14081" max="14081" width="7.5703125" style="195" customWidth="1"/>
    <col min="14082" max="14082" width="74.140625" style="195" customWidth="1"/>
    <col min="14083" max="14336" width="11.42578125" style="195"/>
    <col min="14337" max="14337" width="7.5703125" style="195" customWidth="1"/>
    <col min="14338" max="14338" width="74.140625" style="195" customWidth="1"/>
    <col min="14339" max="14592" width="11.42578125" style="195"/>
    <col min="14593" max="14593" width="7.5703125" style="195" customWidth="1"/>
    <col min="14594" max="14594" width="74.140625" style="195" customWidth="1"/>
    <col min="14595" max="14848" width="11.42578125" style="195"/>
    <col min="14849" max="14849" width="7.5703125" style="195" customWidth="1"/>
    <col min="14850" max="14850" width="74.140625" style="195" customWidth="1"/>
    <col min="14851" max="15104" width="11.42578125" style="195"/>
    <col min="15105" max="15105" width="7.5703125" style="195" customWidth="1"/>
    <col min="15106" max="15106" width="74.140625" style="195" customWidth="1"/>
    <col min="15107" max="15360" width="11.42578125" style="195"/>
    <col min="15361" max="15361" width="7.5703125" style="195" customWidth="1"/>
    <col min="15362" max="15362" width="74.140625" style="195" customWidth="1"/>
    <col min="15363" max="15616" width="11.42578125" style="195"/>
    <col min="15617" max="15617" width="7.5703125" style="195" customWidth="1"/>
    <col min="15618" max="15618" width="74.140625" style="195" customWidth="1"/>
    <col min="15619" max="15872" width="11.42578125" style="195"/>
    <col min="15873" max="15873" width="7.5703125" style="195" customWidth="1"/>
    <col min="15874" max="15874" width="74.140625" style="195" customWidth="1"/>
    <col min="15875" max="16128" width="11.42578125" style="195"/>
    <col min="16129" max="16129" width="7.5703125" style="195" customWidth="1"/>
    <col min="16130" max="16130" width="74.140625" style="195" customWidth="1"/>
    <col min="16131" max="16384" width="11.42578125" style="195"/>
  </cols>
  <sheetData>
    <row r="6" spans="1:2" ht="18" x14ac:dyDescent="0.25">
      <c r="B6" s="194"/>
    </row>
    <row r="7" spans="1:2" ht="18" x14ac:dyDescent="0.25">
      <c r="B7" s="194"/>
    </row>
    <row r="8" spans="1:2" ht="20.25" x14ac:dyDescent="0.3">
      <c r="A8" s="266"/>
      <c r="B8" s="266"/>
    </row>
    <row r="9" spans="1:2" ht="15" x14ac:dyDescent="0.25">
      <c r="A9"/>
      <c r="B9" s="195"/>
    </row>
    <row r="10" spans="1:2" ht="20.25" x14ac:dyDescent="0.3">
      <c r="A10" s="196"/>
      <c r="B10" s="196"/>
    </row>
    <row r="11" spans="1:2" ht="20.25" x14ac:dyDescent="0.3">
      <c r="A11" s="196"/>
      <c r="B11" s="196"/>
    </row>
    <row r="12" spans="1:2" ht="20.25" x14ac:dyDescent="0.3">
      <c r="A12" s="196"/>
      <c r="B12" s="196"/>
    </row>
    <row r="13" spans="1:2" ht="20.25" x14ac:dyDescent="0.3">
      <c r="A13" s="196"/>
      <c r="B13" s="196"/>
    </row>
    <row r="14" spans="1:2" ht="20.25" x14ac:dyDescent="0.3">
      <c r="A14" s="196"/>
      <c r="B14" s="196"/>
    </row>
    <row r="15" spans="1:2" ht="20.25" x14ac:dyDescent="0.3">
      <c r="A15" s="196"/>
      <c r="B15" s="196"/>
    </row>
    <row r="16" spans="1:2" ht="15" x14ac:dyDescent="0.2">
      <c r="A16" s="248" t="s">
        <v>94</v>
      </c>
      <c r="B16" s="247" t="s">
        <v>95</v>
      </c>
    </row>
    <row r="17" spans="1:2" ht="15" x14ac:dyDescent="0.2">
      <c r="A17" s="248" t="s">
        <v>96</v>
      </c>
      <c r="B17" s="247" t="s">
        <v>100</v>
      </c>
    </row>
    <row r="18" spans="1:2" ht="15" x14ac:dyDescent="0.2">
      <c r="A18" s="248" t="s">
        <v>97</v>
      </c>
      <c r="B18" s="247" t="s">
        <v>98</v>
      </c>
    </row>
    <row r="19" spans="1:2" ht="15" x14ac:dyDescent="0.2">
      <c r="A19" s="248" t="s">
        <v>99</v>
      </c>
      <c r="B19" s="247" t="s">
        <v>101</v>
      </c>
    </row>
    <row r="20" spans="1:2" ht="15" x14ac:dyDescent="0.2">
      <c r="A20" s="248" t="s">
        <v>91</v>
      </c>
      <c r="B20" s="247" t="s">
        <v>102</v>
      </c>
    </row>
    <row r="21" spans="1:2" ht="15" x14ac:dyDescent="0.2">
      <c r="A21" s="248" t="s">
        <v>92</v>
      </c>
      <c r="B21" s="247" t="s">
        <v>103</v>
      </c>
    </row>
    <row r="22" spans="1:2" ht="15" x14ac:dyDescent="0.2">
      <c r="A22" s="248" t="s">
        <v>93</v>
      </c>
      <c r="B22" s="247" t="s">
        <v>104</v>
      </c>
    </row>
  </sheetData>
  <mergeCells count="1">
    <mergeCell ref="A8:B8"/>
  </mergeCells>
  <hyperlinks>
    <hyperlink ref="B16" location="Industria!A1" display="Información Industria" xr:uid="{00000000-0004-0000-0000-000000000000}"/>
    <hyperlink ref="B17" location="'Papeles y Cartones'!A1" display="Consumo Aparente de papeles y cartones" xr:uid="{00000000-0004-0000-0000-000001000000}"/>
    <hyperlink ref="B18" location="Producción!A1" display="Producción de papeles y cartones" xr:uid="{00000000-0004-0000-0000-000002000000}"/>
    <hyperlink ref="B19" location="Importaciones!A1" display="Importaciones de papeles y cartones" xr:uid="{00000000-0004-0000-0000-000003000000}"/>
    <hyperlink ref="B20" location="Exportaciones!A1" display="Exportaciones de papeles y cartones" xr:uid="{00000000-0004-0000-0000-000004000000}"/>
    <hyperlink ref="B21" location="Desperdicio!A1" display="Desperdicio de papeles y cartones" xr:uid="{00000000-0004-0000-0000-000005000000}"/>
    <hyperlink ref="B22" location="Pulpas!A1" display="Pulpas " xr:uid="{00000000-0004-0000-0000-000006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5"/>
  <sheetViews>
    <sheetView workbookViewId="0">
      <pane xSplit="1" ySplit="1" topLeftCell="G2" activePane="bottomRight" state="frozen"/>
      <selection pane="topRight" activeCell="B1" sqref="B1"/>
      <selection pane="bottomLeft" activeCell="A2" sqref="A2"/>
      <selection pane="bottomRight" activeCell="L36" sqref="L36"/>
    </sheetView>
  </sheetViews>
  <sheetFormatPr baseColWidth="10" defaultRowHeight="15" x14ac:dyDescent="0.25"/>
  <cols>
    <col min="1" max="1" width="77.140625" style="168" bestFit="1" customWidth="1"/>
    <col min="2" max="10" width="14.140625" style="168" bestFit="1" customWidth="1"/>
    <col min="11" max="11" width="12" style="168" customWidth="1"/>
    <col min="12" max="12" width="14.140625" style="168" customWidth="1"/>
    <col min="13" max="13" width="13.42578125" style="168" customWidth="1"/>
    <col min="14" max="14" width="12.5703125" style="168" bestFit="1" customWidth="1"/>
    <col min="15" max="16384" width="11.42578125" style="168"/>
  </cols>
  <sheetData>
    <row r="1" spans="1:14" x14ac:dyDescent="0.25">
      <c r="B1" s="169">
        <v>2013</v>
      </c>
      <c r="C1" s="169">
        <v>2014</v>
      </c>
      <c r="D1" s="169">
        <v>2015</v>
      </c>
      <c r="E1" s="169">
        <v>2016</v>
      </c>
      <c r="F1" s="169">
        <v>2017</v>
      </c>
      <c r="G1" s="169">
        <v>2018</v>
      </c>
      <c r="H1" s="169">
        <v>2019</v>
      </c>
      <c r="I1" s="169">
        <v>2020</v>
      </c>
      <c r="J1" s="169">
        <v>2021</v>
      </c>
      <c r="K1" s="169">
        <v>2022</v>
      </c>
      <c r="L1" s="197" t="s">
        <v>65</v>
      </c>
    </row>
    <row r="2" spans="1:14" ht="18.75" x14ac:dyDescent="0.3">
      <c r="A2" s="170" t="s">
        <v>66</v>
      </c>
      <c r="B2" s="79"/>
      <c r="C2" s="79"/>
      <c r="D2" s="79"/>
      <c r="E2" s="79"/>
      <c r="F2" s="79"/>
      <c r="G2" s="79"/>
      <c r="H2" s="79"/>
      <c r="I2" s="250"/>
      <c r="J2" s="319"/>
      <c r="K2" s="79"/>
    </row>
    <row r="3" spans="1:14" ht="31.5" x14ac:dyDescent="0.25">
      <c r="A3" s="171" t="s">
        <v>67</v>
      </c>
      <c r="B3" s="172"/>
      <c r="C3" s="172"/>
      <c r="D3" s="172"/>
      <c r="E3" s="172"/>
      <c r="F3" s="172"/>
      <c r="G3" s="173"/>
      <c r="H3" s="173"/>
      <c r="I3" s="249"/>
      <c r="J3" s="315"/>
      <c r="K3" s="315"/>
    </row>
    <row r="4" spans="1:14" ht="15.75" x14ac:dyDescent="0.25">
      <c r="A4" s="174" t="s">
        <v>110</v>
      </c>
      <c r="B4" s="175">
        <v>1534933417</v>
      </c>
      <c r="C4" s="175">
        <v>1567075361</v>
      </c>
      <c r="D4" s="175">
        <v>1500315307</v>
      </c>
      <c r="E4" s="175">
        <v>1416877676</v>
      </c>
      <c r="F4" s="175">
        <v>1438628092</v>
      </c>
      <c r="G4" s="175">
        <v>1507774449</v>
      </c>
      <c r="H4" s="175">
        <v>1518263033</v>
      </c>
      <c r="I4" s="175">
        <v>1411622587</v>
      </c>
      <c r="J4" s="316">
        <v>1238179427</v>
      </c>
      <c r="K4" s="321" t="s">
        <v>111</v>
      </c>
      <c r="L4" s="102"/>
      <c r="M4" s="102"/>
    </row>
    <row r="5" spans="1:14" ht="38.25" x14ac:dyDescent="0.25">
      <c r="A5" s="176" t="s">
        <v>68</v>
      </c>
      <c r="B5" s="177">
        <v>16741</v>
      </c>
      <c r="C5" s="177">
        <v>17615</v>
      </c>
      <c r="D5" s="177">
        <v>17278</v>
      </c>
      <c r="E5" s="177">
        <v>18332</v>
      </c>
      <c r="F5" s="177">
        <v>17757</v>
      </c>
      <c r="G5" s="313">
        <v>17953</v>
      </c>
      <c r="H5" s="313">
        <v>18054</v>
      </c>
      <c r="I5" s="313">
        <v>18085</v>
      </c>
      <c r="J5" s="320">
        <v>19372</v>
      </c>
      <c r="K5" s="265" t="s">
        <v>111</v>
      </c>
      <c r="L5" s="102"/>
      <c r="M5" s="102"/>
      <c r="N5" s="231"/>
    </row>
    <row r="6" spans="1:14" ht="15.75" x14ac:dyDescent="0.25">
      <c r="A6" s="176"/>
      <c r="B6" s="178"/>
      <c r="C6" s="178"/>
      <c r="D6" s="178"/>
      <c r="E6" s="178"/>
      <c r="F6" s="178"/>
      <c r="G6" s="315"/>
      <c r="H6" s="315"/>
      <c r="I6" s="315"/>
      <c r="J6" s="315"/>
      <c r="K6" s="315"/>
    </row>
    <row r="7" spans="1:14" ht="15.75" x14ac:dyDescent="0.25">
      <c r="A7" s="179" t="s">
        <v>69</v>
      </c>
      <c r="B7" s="173"/>
      <c r="C7" s="173"/>
      <c r="D7" s="173"/>
      <c r="E7" s="173"/>
      <c r="F7" s="173"/>
      <c r="G7" s="315"/>
      <c r="H7" s="315"/>
      <c r="I7" s="315"/>
      <c r="J7" s="315"/>
      <c r="K7" s="315"/>
    </row>
    <row r="8" spans="1:14" ht="15.75" x14ac:dyDescent="0.25">
      <c r="A8" s="180" t="s">
        <v>70</v>
      </c>
      <c r="B8" s="175">
        <v>2994.9561654935428</v>
      </c>
      <c r="C8" s="175">
        <v>3130.5659340659336</v>
      </c>
      <c r="D8" s="175">
        <v>3219</v>
      </c>
      <c r="E8" s="175">
        <v>3468</v>
      </c>
      <c r="F8" s="175">
        <v>3567</v>
      </c>
      <c r="G8" s="316">
        <v>3707</v>
      </c>
      <c r="H8" s="316">
        <v>3769</v>
      </c>
      <c r="I8" s="316">
        <v>3485.9999999999995</v>
      </c>
      <c r="J8" s="316">
        <v>3907</v>
      </c>
      <c r="K8" s="316">
        <v>4453.0936422060586</v>
      </c>
    </row>
    <row r="9" spans="1:14" ht="15.75" x14ac:dyDescent="0.25">
      <c r="A9" s="181" t="s">
        <v>71</v>
      </c>
      <c r="B9" s="182">
        <v>0.20073603211776536</v>
      </c>
      <c r="C9" s="182">
        <v>4.5409015025041688</v>
      </c>
      <c r="D9" s="182">
        <v>2.8106036410092683</v>
      </c>
      <c r="E9" s="182">
        <v>7.7353215284249766</v>
      </c>
      <c r="F9" s="182">
        <v>2.8546712802768104</v>
      </c>
      <c r="G9" s="317">
        <v>3.9248668348752513</v>
      </c>
      <c r="H9" s="317">
        <f>+H8/G8-1</f>
        <v>1.6725114647963224E-2</v>
      </c>
      <c r="I9" s="317">
        <f>+I8/H8-1</f>
        <v>-7.5086229769169677E-2</v>
      </c>
      <c r="J9" s="317">
        <f>+J8/I8-1</f>
        <v>0.12076878944348834</v>
      </c>
      <c r="K9" s="317">
        <f>+K8/J8-1</f>
        <v>0.13977313596264618</v>
      </c>
    </row>
    <row r="10" spans="1:14" ht="15.75" x14ac:dyDescent="0.25">
      <c r="A10" s="180" t="s">
        <v>72</v>
      </c>
      <c r="B10" s="175">
        <v>2580.9888327102244</v>
      </c>
      <c r="C10" s="175">
        <v>2655.0000000000173</v>
      </c>
      <c r="D10" s="175">
        <v>3219.0000000000309</v>
      </c>
      <c r="E10" s="175">
        <v>3115.0000000000332</v>
      </c>
      <c r="F10" s="175">
        <v>3269</v>
      </c>
      <c r="G10" s="316">
        <v>3479</v>
      </c>
      <c r="H10" s="316">
        <v>3818.0000000000528</v>
      </c>
      <c r="I10" s="316">
        <v>3737.0000000000773</v>
      </c>
      <c r="J10" s="316">
        <v>4247.0000000000564</v>
      </c>
      <c r="K10" s="316">
        <v>5749.1104202977513</v>
      </c>
      <c r="L10" s="251"/>
    </row>
    <row r="11" spans="1:14" ht="15.75" x14ac:dyDescent="0.25">
      <c r="A11" s="181" t="s">
        <v>73</v>
      </c>
      <c r="B11" s="182">
        <v>3.1569417092027501</v>
      </c>
      <c r="C11" s="182">
        <v>3.2086626175047104</v>
      </c>
      <c r="D11" s="182">
        <v>3.2327549190909344</v>
      </c>
      <c r="E11" s="182">
        <v>3.368594164410367</v>
      </c>
      <c r="F11" s="182">
        <v>3.5319732032256033</v>
      </c>
      <c r="G11" s="317">
        <v>3.6121098736200001</v>
      </c>
      <c r="H11" s="317">
        <v>3.2961245931643002</v>
      </c>
      <c r="I11" s="317">
        <v>3.5070915454043101</v>
      </c>
      <c r="J11" s="317">
        <v>3.1875051599006601</v>
      </c>
      <c r="K11" s="317">
        <v>3.41</v>
      </c>
    </row>
    <row r="12" spans="1:14" ht="15.75" x14ac:dyDescent="0.25">
      <c r="A12" s="181" t="s">
        <v>74</v>
      </c>
      <c r="B12" s="184">
        <v>0.4026868422758354</v>
      </c>
      <c r="C12" s="184">
        <v>0.40267624996284562</v>
      </c>
      <c r="D12" s="184">
        <v>0.40002883090673202</v>
      </c>
      <c r="E12" s="184">
        <v>0.36062339803330007</v>
      </c>
      <c r="F12" s="184">
        <v>0.35514426853208847</v>
      </c>
      <c r="G12" s="318">
        <v>0.35220000992112704</v>
      </c>
      <c r="H12" s="318">
        <v>0.36016557428391388</v>
      </c>
      <c r="I12" s="318">
        <v>0.38128843047944416</v>
      </c>
      <c r="J12" s="318">
        <v>0.36149118128308805</v>
      </c>
      <c r="K12" s="318">
        <v>0.4</v>
      </c>
    </row>
    <row r="13" spans="1:14" ht="15.75" x14ac:dyDescent="0.25">
      <c r="A13" s="181"/>
      <c r="B13" s="182"/>
      <c r="C13" s="182"/>
      <c r="D13" s="182"/>
      <c r="E13" s="182"/>
      <c r="F13" s="182"/>
      <c r="G13" s="314"/>
      <c r="H13" s="314"/>
      <c r="I13" s="314"/>
      <c r="J13" s="246"/>
      <c r="K13" s="246"/>
    </row>
    <row r="14" spans="1:14" ht="15.75" x14ac:dyDescent="0.25">
      <c r="A14" s="179" t="s">
        <v>75</v>
      </c>
      <c r="B14" s="173"/>
      <c r="C14" s="173"/>
      <c r="D14" s="173"/>
      <c r="E14" s="173"/>
      <c r="F14" s="173"/>
      <c r="G14" s="315"/>
      <c r="H14" s="315"/>
      <c r="I14" s="315"/>
      <c r="J14" s="315"/>
      <c r="K14" s="315"/>
    </row>
    <row r="15" spans="1:14" ht="15.75" x14ac:dyDescent="0.25">
      <c r="A15" s="183" t="s">
        <v>76</v>
      </c>
      <c r="B15" s="184">
        <v>558.08573557999944</v>
      </c>
      <c r="C15" s="184">
        <v>513.80046493000032</v>
      </c>
      <c r="D15" s="184">
        <v>422.16500789000008</v>
      </c>
      <c r="E15" s="184">
        <v>321.61848065999976</v>
      </c>
      <c r="F15" s="184">
        <v>356.83094276999998</v>
      </c>
      <c r="G15" s="318">
        <v>370.13901233000007</v>
      </c>
      <c r="H15" s="318">
        <v>376.84478003999999</v>
      </c>
      <c r="I15" s="318">
        <v>335.03306942000029</v>
      </c>
      <c r="J15" s="318">
        <v>352.16880454000039</v>
      </c>
      <c r="K15" s="318">
        <v>484.40803710000029</v>
      </c>
    </row>
    <row r="16" spans="1:14" ht="15.75" x14ac:dyDescent="0.25">
      <c r="A16" s="183" t="s">
        <v>77</v>
      </c>
      <c r="B16" s="184">
        <v>870.8939931299991</v>
      </c>
      <c r="C16" s="184">
        <v>884.70952255999953</v>
      </c>
      <c r="D16" s="184">
        <v>782.6299015700007</v>
      </c>
      <c r="E16" s="184">
        <v>703.99337675999993</v>
      </c>
      <c r="F16" s="184">
        <v>757.05948994999972</v>
      </c>
      <c r="G16" s="318">
        <v>901.64401174000022</v>
      </c>
      <c r="H16" s="318">
        <v>846.44182675000025</v>
      </c>
      <c r="I16" s="318">
        <v>663.41782857999999</v>
      </c>
      <c r="J16" s="318">
        <v>938.7365696899999</v>
      </c>
      <c r="K16" s="318">
        <v>1467.3572071199994</v>
      </c>
    </row>
    <row r="17" spans="1:14" ht="15.75" x14ac:dyDescent="0.25">
      <c r="A17" s="183" t="s">
        <v>78</v>
      </c>
      <c r="B17" s="184">
        <v>-312.80825754999967</v>
      </c>
      <c r="C17" s="184">
        <v>-370.90905762999921</v>
      </c>
      <c r="D17" s="184">
        <v>-360.46489368000061</v>
      </c>
      <c r="E17" s="184">
        <v>-382.37489610000017</v>
      </c>
      <c r="F17" s="184">
        <v>-400.22854717999974</v>
      </c>
      <c r="G17" s="318">
        <v>-531.50499941000021</v>
      </c>
      <c r="H17" s="318">
        <v>-469.59704671000026</v>
      </c>
      <c r="I17" s="318">
        <v>-328.3847591599997</v>
      </c>
      <c r="J17" s="318">
        <v>-586.56776514999956</v>
      </c>
      <c r="K17" s="318">
        <v>-982.9491700199992</v>
      </c>
      <c r="L17" s="252"/>
    </row>
    <row r="18" spans="1:14" ht="15.75" x14ac:dyDescent="0.25">
      <c r="A18" s="183" t="s">
        <v>79</v>
      </c>
      <c r="B18" s="185">
        <v>3470.7173717159826</v>
      </c>
      <c r="C18" s="185">
        <v>3456.7972399384207</v>
      </c>
      <c r="D18" s="185">
        <v>2833.3110691178131</v>
      </c>
      <c r="E18" s="185">
        <v>2751.6975319477833</v>
      </c>
      <c r="F18" s="185">
        <v>2966.4009071040105</v>
      </c>
      <c r="G18" s="322">
        <v>3237.0278520572965</v>
      </c>
      <c r="H18" s="322">
        <v>3214.5681299297162</v>
      </c>
      <c r="I18" s="323">
        <v>2748.9710365267238</v>
      </c>
      <c r="J18" s="323">
        <v>3122.9185388225901</v>
      </c>
      <c r="K18" s="323">
        <v>3726.8905127185276</v>
      </c>
      <c r="L18" s="255"/>
      <c r="M18" s="255"/>
      <c r="N18" s="255"/>
    </row>
    <row r="19" spans="1:14" ht="15.75" x14ac:dyDescent="0.25">
      <c r="A19" s="183" t="s">
        <v>80</v>
      </c>
      <c r="B19" s="185">
        <v>3783.5256292659819</v>
      </c>
      <c r="C19" s="185">
        <v>3827.7062975684203</v>
      </c>
      <c r="D19" s="185">
        <v>3193.7759627978135</v>
      </c>
      <c r="E19" s="185">
        <v>3134.0724280477834</v>
      </c>
      <c r="F19" s="185">
        <v>3366.6294542840101</v>
      </c>
      <c r="G19" s="322">
        <v>3768.532851467297</v>
      </c>
      <c r="H19" s="322">
        <v>3684.1651766397163</v>
      </c>
      <c r="I19" s="323">
        <v>3077.3557956867235</v>
      </c>
      <c r="J19" s="323">
        <v>3709.4863039725897</v>
      </c>
      <c r="K19" s="323">
        <v>4709.8396827385268</v>
      </c>
      <c r="L19" s="252"/>
      <c r="M19" s="253"/>
      <c r="N19" s="253"/>
    </row>
    <row r="20" spans="1:14" ht="15.75" x14ac:dyDescent="0.25">
      <c r="A20" s="183" t="s">
        <v>81</v>
      </c>
      <c r="B20" s="184">
        <v>16.079838137441662</v>
      </c>
      <c r="C20" s="184">
        <v>14.863482850361022</v>
      </c>
      <c r="D20" s="184">
        <v>14.900058538981616</v>
      </c>
      <c r="E20" s="184">
        <v>11.688002657484772</v>
      </c>
      <c r="F20" s="184">
        <v>12.029086895013158</v>
      </c>
      <c r="G20" s="318">
        <v>11.434532825992147</v>
      </c>
      <c r="H20" s="318">
        <v>11.723029807062741</v>
      </c>
      <c r="I20" s="324" t="s">
        <v>112</v>
      </c>
      <c r="J20" s="324">
        <v>11.276912931349656</v>
      </c>
      <c r="K20" s="324">
        <v>12.997646038886602</v>
      </c>
      <c r="L20" s="254"/>
      <c r="M20" s="254"/>
      <c r="N20" s="254"/>
    </row>
    <row r="21" spans="1:14" ht="15.75" x14ac:dyDescent="0.25">
      <c r="A21" s="183" t="s">
        <v>82</v>
      </c>
      <c r="B21" s="184">
        <v>23.018054546625493</v>
      </c>
      <c r="C21" s="184">
        <v>23.113307390434265</v>
      </c>
      <c r="D21" s="184">
        <v>24.504846635654456</v>
      </c>
      <c r="E21" s="184">
        <v>22.462575225120691</v>
      </c>
      <c r="F21" s="184">
        <v>22.487164097808488</v>
      </c>
      <c r="G21" s="318">
        <v>23.925597766487314</v>
      </c>
      <c r="H21" s="318">
        <v>22.975132388663145</v>
      </c>
      <c r="I21" s="324">
        <v>21.6</v>
      </c>
      <c r="J21" s="324">
        <v>25.306376483576212</v>
      </c>
      <c r="K21" s="324">
        <v>31.155141277904551</v>
      </c>
      <c r="L21" s="254"/>
      <c r="M21" s="254"/>
      <c r="N21" s="254"/>
    </row>
    <row r="22" spans="1:14" ht="30" x14ac:dyDescent="0.25">
      <c r="A22" s="186" t="s">
        <v>83</v>
      </c>
      <c r="B22" s="187"/>
      <c r="C22" s="187"/>
      <c r="D22" s="187"/>
      <c r="E22" s="187"/>
      <c r="F22" s="187"/>
      <c r="L22" s="254"/>
      <c r="M22" s="254"/>
      <c r="N22" s="254"/>
    </row>
    <row r="23" spans="1:14" x14ac:dyDescent="0.25">
      <c r="A23" s="188" t="s">
        <v>84</v>
      </c>
      <c r="B23" s="189">
        <v>1160582</v>
      </c>
      <c r="C23" s="189">
        <v>1203434</v>
      </c>
      <c r="D23" s="189">
        <v>1287262</v>
      </c>
      <c r="E23" s="189">
        <v>1279227</v>
      </c>
      <c r="F23" s="189">
        <v>1300782</v>
      </c>
      <c r="G23" s="189">
        <v>1348382</v>
      </c>
      <c r="H23" s="189">
        <v>1377380</v>
      </c>
      <c r="I23" s="189">
        <v>1282139</v>
      </c>
      <c r="J23" s="189">
        <v>1310234.6360189</v>
      </c>
      <c r="K23" s="189">
        <v>1316610</v>
      </c>
      <c r="L23" s="190"/>
    </row>
    <row r="24" spans="1:14" x14ac:dyDescent="0.25">
      <c r="A24" s="188" t="s">
        <v>85</v>
      </c>
      <c r="B24" s="189">
        <v>570448.04500000004</v>
      </c>
      <c r="C24" s="189">
        <v>598203.89</v>
      </c>
      <c r="D24" s="189">
        <v>541606.08600000013</v>
      </c>
      <c r="E24" s="189">
        <v>524875.53200000001</v>
      </c>
      <c r="F24" s="189">
        <v>564559.97500000009</v>
      </c>
      <c r="G24" s="189">
        <v>591092</v>
      </c>
      <c r="H24" s="189">
        <v>550343.17299999995</v>
      </c>
      <c r="I24" s="189">
        <v>472359.20299999998</v>
      </c>
      <c r="J24" s="189">
        <v>550967.51500000001</v>
      </c>
      <c r="K24" s="189">
        <v>695381.45696999994</v>
      </c>
    </row>
    <row r="25" spans="1:14" x14ac:dyDescent="0.25">
      <c r="A25" s="188" t="s">
        <v>86</v>
      </c>
      <c r="B25" s="189">
        <v>193977.01999999996</v>
      </c>
      <c r="C25" s="189">
        <v>169125.00299999997</v>
      </c>
      <c r="D25" s="189">
        <v>150346.00400000002</v>
      </c>
      <c r="E25" s="189">
        <v>134071.76299999998</v>
      </c>
      <c r="F25" s="189">
        <v>166702.58800000002</v>
      </c>
      <c r="G25" s="189">
        <v>164099</v>
      </c>
      <c r="H25" s="189">
        <v>161316.75599999999</v>
      </c>
      <c r="I25" s="189">
        <v>146910.69899999999</v>
      </c>
      <c r="J25" s="189">
        <v>138702.834</v>
      </c>
      <c r="K25" s="189">
        <v>130568.64599999998</v>
      </c>
    </row>
    <row r="26" spans="1:14" x14ac:dyDescent="0.25">
      <c r="A26" s="191" t="s">
        <v>87</v>
      </c>
      <c r="B26" s="189">
        <v>1537053.0249999999</v>
      </c>
      <c r="C26" s="189">
        <v>1632512.8870000003</v>
      </c>
      <c r="D26" s="189">
        <v>1678522.0819999999</v>
      </c>
      <c r="E26" s="189">
        <v>1670030.7690000001</v>
      </c>
      <c r="F26" s="189">
        <v>1698639.3870000001</v>
      </c>
      <c r="G26" s="189">
        <v>1775375</v>
      </c>
      <c r="H26" s="189">
        <v>1766406.4169999999</v>
      </c>
      <c r="I26" s="189">
        <v>1607587.504</v>
      </c>
      <c r="J26" s="189">
        <v>1722499.3170189001</v>
      </c>
      <c r="K26" s="189">
        <v>1881422.8109700002</v>
      </c>
      <c r="L26" s="190"/>
      <c r="M26" s="190"/>
      <c r="N26" s="190"/>
    </row>
    <row r="27" spans="1:14" ht="30" x14ac:dyDescent="0.25">
      <c r="A27" s="186" t="s">
        <v>88</v>
      </c>
      <c r="B27" s="192"/>
      <c r="C27" s="187"/>
      <c r="D27" s="187"/>
      <c r="E27" s="187"/>
      <c r="F27" s="187"/>
    </row>
    <row r="28" spans="1:14" x14ac:dyDescent="0.25">
      <c r="A28" s="188" t="s">
        <v>89</v>
      </c>
      <c r="B28" s="189">
        <v>761776</v>
      </c>
      <c r="C28" s="189">
        <v>803755</v>
      </c>
      <c r="D28" s="189">
        <v>814950</v>
      </c>
      <c r="E28" s="189">
        <v>806674</v>
      </c>
      <c r="F28" s="189">
        <v>819211</v>
      </c>
      <c r="G28" s="189">
        <v>887789</v>
      </c>
      <c r="H28" s="189">
        <v>914806</v>
      </c>
      <c r="I28" s="189">
        <v>811487</v>
      </c>
      <c r="J28" s="189">
        <v>832584</v>
      </c>
      <c r="K28" s="189">
        <v>895364</v>
      </c>
    </row>
    <row r="29" spans="1:14" x14ac:dyDescent="0.25">
      <c r="A29" s="188" t="s">
        <v>85</v>
      </c>
      <c r="B29" s="189">
        <v>111328.25900000001</v>
      </c>
      <c r="C29" s="189">
        <v>119652.334</v>
      </c>
      <c r="D29" s="189">
        <v>96521.376999999993</v>
      </c>
      <c r="E29" s="189">
        <v>121795.19500000001</v>
      </c>
      <c r="F29" s="189">
        <v>102285.78599999999</v>
      </c>
      <c r="G29" s="189">
        <v>135528</v>
      </c>
      <c r="H29" s="189">
        <v>168901.83099999998</v>
      </c>
      <c r="I29" s="189">
        <v>124683.79300000001</v>
      </c>
      <c r="J29" s="189">
        <v>140904.05699999997</v>
      </c>
      <c r="K29" s="189">
        <v>201700.62599999999</v>
      </c>
    </row>
    <row r="30" spans="1:14" x14ac:dyDescent="0.25">
      <c r="A30" s="188" t="s">
        <v>86</v>
      </c>
      <c r="B30" s="189">
        <v>4953.1729999999998</v>
      </c>
      <c r="C30" s="189">
        <v>1025.9580000000001</v>
      </c>
      <c r="D30" s="189">
        <v>1267.0999999999999</v>
      </c>
      <c r="E30" s="189">
        <v>415.81299999999999</v>
      </c>
      <c r="F30" s="189">
        <v>874.35199999999998</v>
      </c>
      <c r="G30" s="189">
        <v>545</v>
      </c>
      <c r="H30" s="189">
        <v>506.75</v>
      </c>
      <c r="I30" s="189">
        <v>45.966000000000001</v>
      </c>
      <c r="J30" s="189">
        <v>2763.0630000000001</v>
      </c>
      <c r="K30" s="189">
        <v>4074.8160000000003</v>
      </c>
    </row>
    <row r="31" spans="1:14" x14ac:dyDescent="0.25">
      <c r="A31" s="191" t="s">
        <v>87</v>
      </c>
      <c r="B31" s="189">
        <v>868151.08599999989</v>
      </c>
      <c r="C31" s="189">
        <v>922381.37600000005</v>
      </c>
      <c r="D31" s="189">
        <v>910204.27700000012</v>
      </c>
      <c r="E31" s="189">
        <v>928053.38199999998</v>
      </c>
      <c r="F31" s="189">
        <v>920622.43400000001</v>
      </c>
      <c r="G31" s="189">
        <v>1022772</v>
      </c>
      <c r="H31" s="189">
        <v>1083201.081</v>
      </c>
      <c r="I31" s="189">
        <v>936124.82699999993</v>
      </c>
      <c r="J31" s="189">
        <v>970724.99400000006</v>
      </c>
      <c r="K31" s="189">
        <v>1092989.81</v>
      </c>
    </row>
    <row r="32" spans="1:14" x14ac:dyDescent="0.25">
      <c r="B32" s="190"/>
      <c r="C32" s="190"/>
      <c r="D32" s="190"/>
      <c r="E32" s="190"/>
      <c r="F32" s="190"/>
    </row>
    <row r="35" spans="1:1" x14ac:dyDescent="0.25">
      <c r="A35" s="168" t="s">
        <v>90</v>
      </c>
    </row>
  </sheetData>
  <hyperlinks>
    <hyperlink ref="L1" location="Indice!A1" display="Indice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L1:AC31"/>
  <sheetViews>
    <sheetView topLeftCell="L1" workbookViewId="0">
      <selection activeCell="L30" sqref="L30"/>
    </sheetView>
  </sheetViews>
  <sheetFormatPr baseColWidth="10" defaultColWidth="11.42578125" defaultRowHeight="15" x14ac:dyDescent="0.25"/>
  <cols>
    <col min="1" max="11" width="11.42578125" style="1"/>
    <col min="12" max="12" width="31.28515625" style="1" bestFit="1" customWidth="1"/>
    <col min="13" max="13" width="9.140625" style="13" customWidth="1"/>
    <col min="14" max="21" width="9.140625" style="13" bestFit="1" customWidth="1"/>
    <col min="22" max="27" width="9.140625" style="13" customWidth="1"/>
    <col min="28" max="28" width="9.7109375" style="13" bestFit="1" customWidth="1"/>
    <col min="29" max="16384" width="11.42578125" style="1"/>
  </cols>
  <sheetData>
    <row r="1" spans="12:29" ht="15.75" thickBot="1" x14ac:dyDescent="0.3">
      <c r="AC1" s="198" t="s">
        <v>65</v>
      </c>
    </row>
    <row r="2" spans="12:29" x14ac:dyDescent="0.25">
      <c r="L2" s="267" t="s">
        <v>22</v>
      </c>
      <c r="M2" s="270" t="s">
        <v>3</v>
      </c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2"/>
      <c r="AB2" s="21" t="s">
        <v>4</v>
      </c>
    </row>
    <row r="3" spans="12:29" x14ac:dyDescent="0.25">
      <c r="L3" s="268"/>
      <c r="M3" s="23">
        <v>2008</v>
      </c>
      <c r="N3" s="24">
        <v>2009</v>
      </c>
      <c r="O3" s="24">
        <v>2010</v>
      </c>
      <c r="P3" s="24">
        <v>2011</v>
      </c>
      <c r="Q3" s="24">
        <v>2012</v>
      </c>
      <c r="R3" s="24">
        <v>2013</v>
      </c>
      <c r="S3" s="68">
        <v>2014</v>
      </c>
      <c r="T3" s="68">
        <v>2015</v>
      </c>
      <c r="U3" s="68">
        <v>2016</v>
      </c>
      <c r="V3" s="68">
        <v>2017</v>
      </c>
      <c r="W3" s="68">
        <v>2018</v>
      </c>
      <c r="X3" s="68">
        <v>2019</v>
      </c>
      <c r="Y3" s="68">
        <v>2020</v>
      </c>
      <c r="Z3" s="68">
        <v>2021</v>
      </c>
      <c r="AA3" s="68">
        <v>2022</v>
      </c>
      <c r="AB3" s="25" t="s">
        <v>113</v>
      </c>
    </row>
    <row r="4" spans="12:29" ht="15.75" thickBot="1" x14ac:dyDescent="0.3">
      <c r="L4" s="269"/>
      <c r="M4" s="27">
        <v>1358255.3560000001</v>
      </c>
      <c r="N4" s="27">
        <v>1361976.487</v>
      </c>
      <c r="O4" s="27">
        <v>1500308.6688999999</v>
      </c>
      <c r="P4" s="27">
        <v>1521945.4039999999</v>
      </c>
      <c r="Q4" s="27">
        <v>1531616.1860000002</v>
      </c>
      <c r="R4" s="27">
        <v>1537053.0249999999</v>
      </c>
      <c r="S4" s="27">
        <v>1632512.8870000003</v>
      </c>
      <c r="T4" s="27">
        <v>1678522.0819999999</v>
      </c>
      <c r="U4" s="27">
        <v>1670030.7690000001</v>
      </c>
      <c r="V4" s="69">
        <v>1698639.3870000001</v>
      </c>
      <c r="W4" s="69">
        <v>1775375</v>
      </c>
      <c r="X4" s="69">
        <v>1766406.4169999999</v>
      </c>
      <c r="Y4" s="69">
        <v>1607587.504</v>
      </c>
      <c r="Z4" s="69">
        <v>1722499.3170189001</v>
      </c>
      <c r="AA4" s="69">
        <v>1881422.8109700002</v>
      </c>
      <c r="AB4" s="28">
        <f>+AA4/Z4-1</f>
        <v>9.2263313187343599E-2</v>
      </c>
      <c r="AC4" s="71"/>
    </row>
    <row r="5" spans="12:29" x14ac:dyDescent="0.25">
      <c r="L5" s="39" t="s">
        <v>23</v>
      </c>
      <c r="M5" s="26">
        <v>441873.71500000003</v>
      </c>
      <c r="N5" s="27">
        <v>413494.54000000004</v>
      </c>
      <c r="O5" s="27">
        <v>453058.05700000003</v>
      </c>
      <c r="P5" s="27">
        <v>451381.97200000001</v>
      </c>
      <c r="Q5" s="27">
        <v>449587.39599999995</v>
      </c>
      <c r="R5" s="27">
        <v>427119.12200000003</v>
      </c>
      <c r="S5" s="69">
        <v>497019.64799999999</v>
      </c>
      <c r="T5" s="69">
        <v>455863.32700000005</v>
      </c>
      <c r="U5" s="69">
        <v>437587.48199999996</v>
      </c>
      <c r="V5" s="69">
        <v>437177.022</v>
      </c>
      <c r="W5" s="69">
        <v>442293</v>
      </c>
      <c r="X5" s="69">
        <v>387912.185</v>
      </c>
      <c r="Y5" s="69">
        <v>292531.51799999998</v>
      </c>
      <c r="Z5" s="69">
        <v>308455.06400000001</v>
      </c>
      <c r="AA5" s="69">
        <v>380607.05203000002</v>
      </c>
      <c r="AB5" s="28">
        <f t="shared" ref="AB5:AB25" si="0">+AA5/Z5-1</f>
        <v>0.23391409787326434</v>
      </c>
      <c r="AC5" s="71"/>
    </row>
    <row r="6" spans="12:29" x14ac:dyDescent="0.25">
      <c r="L6" s="30" t="s">
        <v>24</v>
      </c>
      <c r="M6" s="31">
        <v>94747.38900000001</v>
      </c>
      <c r="N6" s="32">
        <v>76482.611000000004</v>
      </c>
      <c r="O6" s="32">
        <v>93161.13</v>
      </c>
      <c r="P6" s="32">
        <v>95529.846999999994</v>
      </c>
      <c r="Q6" s="32">
        <v>87235.29</v>
      </c>
      <c r="R6" s="32">
        <v>80826.197</v>
      </c>
      <c r="S6" s="46">
        <v>105328.74900000001</v>
      </c>
      <c r="T6" s="46">
        <v>70160.845000000001</v>
      </c>
      <c r="U6" s="46">
        <v>61854.045999999995</v>
      </c>
      <c r="V6" s="46">
        <v>62815.373</v>
      </c>
      <c r="W6" s="46">
        <v>54009</v>
      </c>
      <c r="X6" s="46">
        <v>48055.618999999999</v>
      </c>
      <c r="Y6" s="46">
        <v>31427.406000000003</v>
      </c>
      <c r="Z6" s="46">
        <v>27029.002</v>
      </c>
      <c r="AA6" s="46">
        <v>33504.685850000002</v>
      </c>
      <c r="AB6" s="28">
        <f t="shared" si="0"/>
        <v>0.23958279517682524</v>
      </c>
    </row>
    <row r="7" spans="12:29" x14ac:dyDescent="0.25">
      <c r="L7" s="33" t="s">
        <v>25</v>
      </c>
      <c r="M7" s="26">
        <v>347126.326</v>
      </c>
      <c r="N7" s="27">
        <v>337011.929</v>
      </c>
      <c r="O7" s="27">
        <v>359896.92700000003</v>
      </c>
      <c r="P7" s="27">
        <v>355852.125</v>
      </c>
      <c r="Q7" s="27">
        <v>362352.10599999997</v>
      </c>
      <c r="R7" s="27">
        <v>346292.92500000005</v>
      </c>
      <c r="S7" s="69">
        <v>391690.89899999998</v>
      </c>
      <c r="T7" s="69">
        <v>385702.48200000002</v>
      </c>
      <c r="U7" s="69">
        <v>375733.43599999999</v>
      </c>
      <c r="V7" s="69">
        <v>374361.64899999998</v>
      </c>
      <c r="W7" s="69">
        <v>388284</v>
      </c>
      <c r="X7" s="69">
        <v>339856.56599999999</v>
      </c>
      <c r="Y7" s="69">
        <v>261104.11199999999</v>
      </c>
      <c r="Z7" s="69">
        <v>281426.06200000003</v>
      </c>
      <c r="AA7" s="69">
        <v>347102.36618000001</v>
      </c>
      <c r="AB7" s="28">
        <f t="shared" si="0"/>
        <v>0.23336965920377328</v>
      </c>
      <c r="AC7" s="71"/>
    </row>
    <row r="8" spans="12:29" x14ac:dyDescent="0.25">
      <c r="L8" s="33" t="s">
        <v>26</v>
      </c>
      <c r="M8" s="26">
        <v>136559.16999999998</v>
      </c>
      <c r="N8" s="27">
        <v>109165.641</v>
      </c>
      <c r="O8" s="27">
        <v>128048.40100000001</v>
      </c>
      <c r="P8" s="27">
        <v>126956.20600000001</v>
      </c>
      <c r="Q8" s="27">
        <v>135314.15299999999</v>
      </c>
      <c r="R8" s="27">
        <v>133255.25200000001</v>
      </c>
      <c r="S8" s="69">
        <v>144447.19199999998</v>
      </c>
      <c r="T8" s="69">
        <v>141738.57299999997</v>
      </c>
      <c r="U8" s="69">
        <v>130020.448</v>
      </c>
      <c r="V8" s="69">
        <v>124765.31199999999</v>
      </c>
      <c r="W8" s="69">
        <v>121776</v>
      </c>
      <c r="X8" s="69">
        <v>96547.442999999999</v>
      </c>
      <c r="Y8" s="69">
        <v>69475.508000000002</v>
      </c>
      <c r="Z8" s="69">
        <v>82098.337</v>
      </c>
      <c r="AA8" s="69">
        <v>113670.28386</v>
      </c>
      <c r="AB8" s="28">
        <f t="shared" si="0"/>
        <v>0.3845625625766329</v>
      </c>
    </row>
    <row r="9" spans="12:29" x14ac:dyDescent="0.25">
      <c r="L9" s="33" t="s">
        <v>27</v>
      </c>
      <c r="M9" s="26">
        <v>210567.15600000002</v>
      </c>
      <c r="N9" s="27">
        <v>227846.28800000003</v>
      </c>
      <c r="O9" s="27">
        <v>231848.52599999998</v>
      </c>
      <c r="P9" s="27">
        <v>228895.91899999999</v>
      </c>
      <c r="Q9" s="27">
        <v>227037.95299999998</v>
      </c>
      <c r="R9" s="27">
        <v>213037.67300000001</v>
      </c>
      <c r="S9" s="69">
        <v>247243.70699999999</v>
      </c>
      <c r="T9" s="69">
        <v>243963.90900000004</v>
      </c>
      <c r="U9" s="69">
        <v>245712.98799999998</v>
      </c>
      <c r="V9" s="69">
        <v>249596.337</v>
      </c>
      <c r="W9" s="69">
        <v>266508</v>
      </c>
      <c r="X9" s="69">
        <v>243309.12299999996</v>
      </c>
      <c r="Y9" s="69">
        <v>191628.60399999999</v>
      </c>
      <c r="Z9" s="69">
        <v>199327.72500000001</v>
      </c>
      <c r="AA9" s="69">
        <v>233432.08232000002</v>
      </c>
      <c r="AB9" s="28">
        <f t="shared" si="0"/>
        <v>0.17109690746733808</v>
      </c>
    </row>
    <row r="10" spans="12:29" x14ac:dyDescent="0.25">
      <c r="L10" s="30"/>
      <c r="M10" s="31"/>
      <c r="N10" s="32"/>
      <c r="O10" s="32"/>
      <c r="P10" s="34"/>
      <c r="Q10" s="34"/>
      <c r="R10" s="34"/>
      <c r="S10" s="70"/>
      <c r="T10" s="70"/>
      <c r="U10" s="70"/>
      <c r="V10" s="70"/>
      <c r="W10" s="70"/>
      <c r="X10" s="70"/>
      <c r="Y10" s="70"/>
      <c r="Z10" s="70"/>
      <c r="AA10" s="70"/>
      <c r="AB10" s="28"/>
    </row>
    <row r="11" spans="12:29" x14ac:dyDescent="0.25">
      <c r="L11" s="33" t="s">
        <v>28</v>
      </c>
      <c r="M11" s="26">
        <v>137251.10700000002</v>
      </c>
      <c r="N11" s="27">
        <v>182901.73099999997</v>
      </c>
      <c r="O11" s="27">
        <v>196495.36900000001</v>
      </c>
      <c r="P11" s="27">
        <v>204555.24699999997</v>
      </c>
      <c r="Q11" s="27">
        <v>211936.72200000001</v>
      </c>
      <c r="R11" s="27">
        <v>221505.90299999999</v>
      </c>
      <c r="S11" s="69">
        <v>232372.185</v>
      </c>
      <c r="T11" s="69">
        <v>297598.76800000004</v>
      </c>
      <c r="U11" s="69">
        <v>282979.70600000001</v>
      </c>
      <c r="V11" s="69">
        <v>293324.42800000001</v>
      </c>
      <c r="W11" s="69">
        <v>299514</v>
      </c>
      <c r="X11" s="69">
        <v>317878.96100000001</v>
      </c>
      <c r="Y11" s="69">
        <v>246716.01400000002</v>
      </c>
      <c r="Z11" s="69">
        <v>268220.40399999998</v>
      </c>
      <c r="AA11" s="69">
        <v>274830.46348999999</v>
      </c>
      <c r="AB11" s="28">
        <f t="shared" si="0"/>
        <v>2.4644133672992341E-2</v>
      </c>
    </row>
    <row r="12" spans="12:29" x14ac:dyDescent="0.25">
      <c r="L12" s="35"/>
      <c r="M12" s="31"/>
      <c r="N12" s="32"/>
      <c r="O12" s="32"/>
      <c r="P12" s="34"/>
      <c r="Q12" s="34"/>
      <c r="R12" s="34"/>
      <c r="S12" s="70"/>
      <c r="T12" s="70"/>
      <c r="U12" s="70"/>
      <c r="V12" s="70"/>
      <c r="W12" s="70"/>
      <c r="X12" s="70"/>
      <c r="Y12" s="70"/>
      <c r="Z12" s="70"/>
      <c r="AA12" s="70"/>
      <c r="AB12" s="28"/>
    </row>
    <row r="13" spans="12:29" x14ac:dyDescent="0.25">
      <c r="L13" s="33" t="s">
        <v>29</v>
      </c>
      <c r="M13" s="26">
        <v>512505.08499999996</v>
      </c>
      <c r="N13" s="27">
        <v>516970.30599999998</v>
      </c>
      <c r="O13" s="27">
        <v>551505.88599999994</v>
      </c>
      <c r="P13" s="27">
        <v>565118.15899999999</v>
      </c>
      <c r="Q13" s="27">
        <v>572815.46600000001</v>
      </c>
      <c r="R13" s="27">
        <v>601591.85199999996</v>
      </c>
      <c r="S13" s="69">
        <v>602011.1810000001</v>
      </c>
      <c r="T13" s="69">
        <v>631776.82799999998</v>
      </c>
      <c r="U13" s="69">
        <v>645852.72100000002</v>
      </c>
      <c r="V13" s="69">
        <v>663414.64800000004</v>
      </c>
      <c r="W13" s="69">
        <v>713858</v>
      </c>
      <c r="X13" s="69">
        <v>731587.89</v>
      </c>
      <c r="Y13" s="69">
        <v>718253.90299999993</v>
      </c>
      <c r="Z13" s="69">
        <v>799140.81799999997</v>
      </c>
      <c r="AA13" s="69">
        <v>840165.75780000002</v>
      </c>
      <c r="AB13" s="28">
        <f t="shared" si="0"/>
        <v>5.133630879057427E-2</v>
      </c>
      <c r="AC13" s="71"/>
    </row>
    <row r="14" spans="12:29" x14ac:dyDescent="0.25">
      <c r="L14" s="33" t="s">
        <v>30</v>
      </c>
      <c r="M14" s="26">
        <v>317419.69299999997</v>
      </c>
      <c r="N14" s="27">
        <v>310165.59099999996</v>
      </c>
      <c r="O14" s="27">
        <v>332373.288</v>
      </c>
      <c r="P14" s="27">
        <v>343808.74900000001</v>
      </c>
      <c r="Q14" s="27">
        <v>357794.16200000001</v>
      </c>
      <c r="R14" s="27">
        <v>347360.88500000001</v>
      </c>
      <c r="S14" s="69">
        <v>340414.09400000004</v>
      </c>
      <c r="T14" s="69">
        <v>369702.67300000001</v>
      </c>
      <c r="U14" s="69">
        <v>400613.92200000002</v>
      </c>
      <c r="V14" s="69">
        <v>410762.34299999999</v>
      </c>
      <c r="W14" s="69">
        <v>451153</v>
      </c>
      <c r="X14" s="69">
        <v>453756.071</v>
      </c>
      <c r="Y14" s="69">
        <v>452336.652</v>
      </c>
      <c r="Z14" s="69">
        <v>512369.185</v>
      </c>
      <c r="AA14" s="69">
        <v>507410.66168000002</v>
      </c>
      <c r="AB14" s="28">
        <f t="shared" si="0"/>
        <v>-9.6776376588689761E-3</v>
      </c>
    </row>
    <row r="15" spans="12:29" x14ac:dyDescent="0.25">
      <c r="L15" s="33" t="s">
        <v>31</v>
      </c>
      <c r="M15" s="26">
        <v>195085.39199999999</v>
      </c>
      <c r="N15" s="27">
        <v>206804.715</v>
      </c>
      <c r="O15" s="27">
        <v>219132.598</v>
      </c>
      <c r="P15" s="27">
        <v>221309.41000000003</v>
      </c>
      <c r="Q15" s="27">
        <v>215021.30399999997</v>
      </c>
      <c r="R15" s="27">
        <v>254230.967</v>
      </c>
      <c r="S15" s="69">
        <v>261597.087</v>
      </c>
      <c r="T15" s="69">
        <v>262074.15499999997</v>
      </c>
      <c r="U15" s="69">
        <v>245238.79900000003</v>
      </c>
      <c r="V15" s="69">
        <v>252652.30499999999</v>
      </c>
      <c r="W15" s="69">
        <v>262705</v>
      </c>
      <c r="X15" s="69">
        <v>277831.81900000002</v>
      </c>
      <c r="Y15" s="69">
        <v>265917.25099999999</v>
      </c>
      <c r="Z15" s="69">
        <v>286771.63299999997</v>
      </c>
      <c r="AA15" s="69">
        <v>332755.09611999994</v>
      </c>
      <c r="AB15" s="28">
        <f t="shared" si="0"/>
        <v>0.16034871594151001</v>
      </c>
    </row>
    <row r="16" spans="12:29" x14ac:dyDescent="0.25">
      <c r="L16" s="30"/>
      <c r="M16" s="31"/>
      <c r="N16" s="32"/>
      <c r="O16" s="32"/>
      <c r="P16" s="32"/>
      <c r="Q16" s="32"/>
      <c r="R16" s="32"/>
      <c r="S16" s="46"/>
      <c r="T16" s="46"/>
      <c r="U16" s="46"/>
      <c r="V16" s="46"/>
      <c r="W16" s="46"/>
      <c r="X16" s="46"/>
      <c r="Y16" s="46"/>
      <c r="Z16" s="46"/>
      <c r="AA16" s="46"/>
      <c r="AB16" s="28"/>
    </row>
    <row r="17" spans="12:29" x14ac:dyDescent="0.25">
      <c r="L17" s="33" t="s">
        <v>32</v>
      </c>
      <c r="M17" s="26">
        <v>35235.172999999995</v>
      </c>
      <c r="N17" s="27">
        <v>28233.967000000001</v>
      </c>
      <c r="O17" s="27">
        <v>33940.451000000001</v>
      </c>
      <c r="P17" s="27">
        <v>32531.889999999996</v>
      </c>
      <c r="Q17" s="27">
        <v>34993.339999999997</v>
      </c>
      <c r="R17" s="27">
        <v>32851.121999999996</v>
      </c>
      <c r="S17" s="69">
        <v>34919.548999999999</v>
      </c>
      <c r="T17" s="69">
        <v>33874.879999999997</v>
      </c>
      <c r="U17" s="69">
        <v>31426.431000000004</v>
      </c>
      <c r="V17" s="69">
        <v>33001.868000000002</v>
      </c>
      <c r="W17" s="69">
        <v>34071</v>
      </c>
      <c r="X17" s="69">
        <v>35603.218999999997</v>
      </c>
      <c r="Y17" s="69">
        <v>34034.432999999997</v>
      </c>
      <c r="Z17" s="69">
        <v>36374.502000000008</v>
      </c>
      <c r="AA17" s="69">
        <v>39663.859320000003</v>
      </c>
      <c r="AB17" s="28">
        <f t="shared" si="0"/>
        <v>9.043030527263296E-2</v>
      </c>
    </row>
    <row r="18" spans="12:29" x14ac:dyDescent="0.25">
      <c r="L18" s="33"/>
      <c r="M18" s="26"/>
      <c r="N18" s="27"/>
      <c r="O18" s="27"/>
      <c r="P18" s="34"/>
      <c r="Q18" s="34"/>
      <c r="R18" s="34"/>
      <c r="S18" s="70"/>
      <c r="T18" s="70"/>
      <c r="U18" s="70"/>
      <c r="V18" s="70"/>
      <c r="W18" s="70"/>
      <c r="X18" s="70"/>
      <c r="Y18" s="70"/>
      <c r="Z18" s="70"/>
      <c r="AA18" s="70"/>
      <c r="AB18" s="28"/>
    </row>
    <row r="19" spans="12:29" x14ac:dyDescent="0.25">
      <c r="L19" s="33" t="s">
        <v>33</v>
      </c>
      <c r="M19" s="26">
        <v>91752.207999999999</v>
      </c>
      <c r="N19" s="27">
        <v>87747.054000000004</v>
      </c>
      <c r="O19" s="27">
        <v>111586.9369</v>
      </c>
      <c r="P19" s="27">
        <v>117836.88900000001</v>
      </c>
      <c r="Q19" s="27">
        <v>124936.26700000001</v>
      </c>
      <c r="R19" s="27">
        <v>118307.31</v>
      </c>
      <c r="S19" s="69">
        <v>119812.05999999998</v>
      </c>
      <c r="T19" s="69">
        <v>110512.989</v>
      </c>
      <c r="U19" s="69">
        <v>112299.19900000001</v>
      </c>
      <c r="V19" s="69">
        <v>109099.00600000001</v>
      </c>
      <c r="W19" s="69">
        <v>120348</v>
      </c>
      <c r="X19" s="69">
        <v>113888.23299999999</v>
      </c>
      <c r="Y19" s="69">
        <v>115541.50600000001</v>
      </c>
      <c r="Z19" s="69">
        <v>129974.1337089</v>
      </c>
      <c r="AA19" s="69">
        <v>168840.17882</v>
      </c>
      <c r="AB19" s="28">
        <f t="shared" si="0"/>
        <v>0.29902907603252316</v>
      </c>
    </row>
    <row r="20" spans="12:29" x14ac:dyDescent="0.25">
      <c r="L20" s="33"/>
      <c r="M20" s="26"/>
      <c r="N20" s="27"/>
      <c r="O20" s="27"/>
      <c r="P20" s="34"/>
      <c r="Q20" s="34"/>
      <c r="R20" s="34"/>
      <c r="S20" s="70"/>
      <c r="T20" s="70"/>
      <c r="U20" s="70"/>
      <c r="V20" s="70"/>
      <c r="W20" s="70"/>
      <c r="X20" s="70"/>
      <c r="Y20" s="70"/>
      <c r="Z20" s="70"/>
      <c r="AA20" s="70"/>
      <c r="AB20" s="28"/>
    </row>
    <row r="21" spans="12:29" x14ac:dyDescent="0.25">
      <c r="L21" s="33" t="s">
        <v>34</v>
      </c>
      <c r="M21" s="26">
        <v>44319.644</v>
      </c>
      <c r="N21" s="27">
        <v>24306.908000000003</v>
      </c>
      <c r="O21" s="27">
        <v>21533.653000000002</v>
      </c>
      <c r="P21" s="27">
        <v>23712.802</v>
      </c>
      <c r="Q21" s="27">
        <v>22977.303</v>
      </c>
      <c r="R21" s="27">
        <v>22470.902999999998</v>
      </c>
      <c r="S21" s="69">
        <v>23511.603000000003</v>
      </c>
      <c r="T21" s="69">
        <v>22988.412</v>
      </c>
      <c r="U21" s="69">
        <v>25810.419000000002</v>
      </c>
      <c r="V21" s="69">
        <v>28686.41</v>
      </c>
      <c r="W21" s="69">
        <v>31320</v>
      </c>
      <c r="X21" s="69">
        <v>32159.446</v>
      </c>
      <c r="Y21" s="69">
        <v>59211.067999999999</v>
      </c>
      <c r="Z21" s="69">
        <v>26050.088502000002</v>
      </c>
      <c r="AA21" s="69">
        <v>23413.355639999998</v>
      </c>
      <c r="AB21" s="28">
        <f t="shared" si="0"/>
        <v>-0.10121780821579818</v>
      </c>
    </row>
    <row r="22" spans="12:29" x14ac:dyDescent="0.25">
      <c r="L22" s="30"/>
      <c r="M22" s="31"/>
      <c r="N22" s="32"/>
      <c r="O22" s="32"/>
      <c r="P22" s="34"/>
      <c r="Q22" s="34"/>
      <c r="R22" s="34"/>
      <c r="S22" s="70"/>
      <c r="T22" s="70"/>
      <c r="U22" s="70"/>
      <c r="V22" s="70"/>
      <c r="W22" s="70"/>
      <c r="X22" s="70"/>
      <c r="Y22" s="70"/>
      <c r="Z22" s="70"/>
      <c r="AA22" s="70"/>
      <c r="AB22" s="28"/>
    </row>
    <row r="23" spans="12:29" x14ac:dyDescent="0.25">
      <c r="L23" s="29" t="s">
        <v>35</v>
      </c>
      <c r="M23" s="26">
        <v>95318.423999999999</v>
      </c>
      <c r="N23" s="27">
        <v>108321.981</v>
      </c>
      <c r="O23" s="27">
        <v>132188.31599999999</v>
      </c>
      <c r="P23" s="27">
        <v>126808.44499999999</v>
      </c>
      <c r="Q23" s="27">
        <v>114369.692</v>
      </c>
      <c r="R23" s="27">
        <v>113206.81299999999</v>
      </c>
      <c r="S23" s="69">
        <v>122866.66100000001</v>
      </c>
      <c r="T23" s="69">
        <v>125906.878</v>
      </c>
      <c r="U23" s="69">
        <v>134074.81099999999</v>
      </c>
      <c r="V23" s="69">
        <v>133936.005</v>
      </c>
      <c r="W23" s="69">
        <v>133971</v>
      </c>
      <c r="X23" s="69">
        <v>147376.48300000001</v>
      </c>
      <c r="Y23" s="69">
        <v>141299.06200000001</v>
      </c>
      <c r="Z23" s="69">
        <v>154284.30680799999</v>
      </c>
      <c r="AA23" s="69">
        <v>153902.14387</v>
      </c>
      <c r="AB23" s="28">
        <f t="shared" si="0"/>
        <v>-2.4770046021309611E-3</v>
      </c>
      <c r="AC23" s="71"/>
    </row>
    <row r="24" spans="12:29" x14ac:dyDescent="0.25">
      <c r="L24" s="33" t="s">
        <v>36</v>
      </c>
      <c r="M24" s="26">
        <v>58423.510999999999</v>
      </c>
      <c r="N24" s="27">
        <v>52052.173999999999</v>
      </c>
      <c r="O24" s="27">
        <v>66707.599000000002</v>
      </c>
      <c r="P24" s="32">
        <v>64073.958999999995</v>
      </c>
      <c r="Q24" s="32">
        <v>67625.933999999994</v>
      </c>
      <c r="R24" s="32">
        <v>61642.763999999996</v>
      </c>
      <c r="S24" s="46">
        <v>65486.145000000004</v>
      </c>
      <c r="T24" s="46">
        <v>67092.017000000007</v>
      </c>
      <c r="U24" s="46">
        <v>73583.452000000005</v>
      </c>
      <c r="V24" s="46">
        <v>72041.06700000001</v>
      </c>
      <c r="W24" s="46">
        <v>82118</v>
      </c>
      <c r="X24" s="46">
        <v>94871.516999999993</v>
      </c>
      <c r="Y24" s="46">
        <v>98375.17</v>
      </c>
      <c r="Z24" s="46">
        <v>116023.44980799999</v>
      </c>
      <c r="AA24" s="46">
        <v>103178.48278999999</v>
      </c>
      <c r="AB24" s="28">
        <f t="shared" si="0"/>
        <v>-0.11071009385823583</v>
      </c>
    </row>
    <row r="25" spans="12:29" ht="15.75" thickBot="1" x14ac:dyDescent="0.3">
      <c r="L25" s="36" t="s">
        <v>37</v>
      </c>
      <c r="M25" s="37">
        <v>36894.913</v>
      </c>
      <c r="N25" s="38">
        <v>56269.807000000001</v>
      </c>
      <c r="O25" s="38">
        <v>65480.717000000004</v>
      </c>
      <c r="P25" s="38">
        <v>62734.485999999997</v>
      </c>
      <c r="Q25" s="38">
        <v>46743.758000000002</v>
      </c>
      <c r="R25" s="38">
        <v>51564.048999999999</v>
      </c>
      <c r="S25" s="53">
        <v>57380.516000000003</v>
      </c>
      <c r="T25" s="53">
        <v>58814.860999999997</v>
      </c>
      <c r="U25" s="53">
        <v>60491.358999999997</v>
      </c>
      <c r="V25" s="38">
        <v>61894.938000000009</v>
      </c>
      <c r="W25" s="53">
        <v>51853</v>
      </c>
      <c r="X25" s="53">
        <v>52504.966</v>
      </c>
      <c r="Y25" s="53">
        <v>42923.892000000007</v>
      </c>
      <c r="Z25" s="53">
        <v>38260.857000000004</v>
      </c>
      <c r="AA25" s="53">
        <v>50723.661079999998</v>
      </c>
      <c r="AB25" s="235">
        <f t="shared" si="0"/>
        <v>0.3257324863371458</v>
      </c>
    </row>
    <row r="27" spans="12:29" x14ac:dyDescent="0.25"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2:29" x14ac:dyDescent="0.25">
      <c r="U28" s="14"/>
      <c r="V28" s="14"/>
      <c r="W28" s="14"/>
      <c r="X28" s="14"/>
      <c r="Y28" s="14"/>
      <c r="Z28" s="14"/>
      <c r="AA28" s="14"/>
    </row>
    <row r="31" spans="12:29" x14ac:dyDescent="0.25">
      <c r="U31" s="14"/>
      <c r="V31" s="14"/>
      <c r="W31" s="14"/>
      <c r="X31" s="14"/>
      <c r="Y31" s="14"/>
      <c r="Z31" s="14"/>
      <c r="AA31" s="14"/>
    </row>
  </sheetData>
  <mergeCells count="2">
    <mergeCell ref="L2:L4"/>
    <mergeCell ref="M2:AA2"/>
  </mergeCells>
  <hyperlinks>
    <hyperlink ref="AC1" location="Indice!A1" display="Indice" xr:uid="{00000000-0004-0000-0200-000000000000}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200"/>
  <sheetViews>
    <sheetView workbookViewId="0">
      <selection activeCell="R4" sqref="R4"/>
    </sheetView>
  </sheetViews>
  <sheetFormatPr baseColWidth="10" defaultColWidth="11.42578125" defaultRowHeight="15" x14ac:dyDescent="0.25"/>
  <cols>
    <col min="1" max="1" width="31.28515625" style="79" bestFit="1" customWidth="1"/>
    <col min="2" max="10" width="9.140625" style="79" bestFit="1" customWidth="1"/>
    <col min="11" max="16" width="9.140625" style="79" customWidth="1"/>
    <col min="17" max="17" width="11.7109375" style="79" bestFit="1" customWidth="1"/>
    <col min="18" max="44" width="11.42578125" style="79"/>
    <col min="45" max="45" width="31.28515625" style="79" bestFit="1" customWidth="1"/>
    <col min="46" max="49" width="6.140625" style="79" bestFit="1" customWidth="1"/>
    <col min="50" max="50" width="6.7109375" style="79" customWidth="1"/>
    <col min="51" max="51" width="23.5703125" style="79" bestFit="1" customWidth="1"/>
    <col min="52" max="16384" width="11.42578125" style="79"/>
  </cols>
  <sheetData>
    <row r="1" spans="1:19" ht="15.75" thickBot="1" x14ac:dyDescent="0.3">
      <c r="A1" s="275" t="s">
        <v>22</v>
      </c>
      <c r="B1" s="279" t="s">
        <v>20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1"/>
      <c r="Q1" s="277" t="s">
        <v>117</v>
      </c>
    </row>
    <row r="2" spans="1:19" x14ac:dyDescent="0.25">
      <c r="A2" s="275"/>
      <c r="B2" s="210">
        <v>2008</v>
      </c>
      <c r="C2" s="211">
        <v>2009</v>
      </c>
      <c r="D2" s="211">
        <v>2010</v>
      </c>
      <c r="E2" s="211">
        <v>2011</v>
      </c>
      <c r="F2" s="211">
        <v>2012</v>
      </c>
      <c r="G2" s="211">
        <v>2013</v>
      </c>
      <c r="H2" s="211">
        <v>2014</v>
      </c>
      <c r="I2" s="211">
        <v>2015</v>
      </c>
      <c r="J2" s="211">
        <v>2016</v>
      </c>
      <c r="K2" s="212">
        <v>2017</v>
      </c>
      <c r="L2" s="212">
        <v>2018</v>
      </c>
      <c r="M2" s="212">
        <v>2019</v>
      </c>
      <c r="N2" s="212">
        <v>2020</v>
      </c>
      <c r="O2" s="212">
        <v>2021</v>
      </c>
      <c r="P2" s="212">
        <v>2022</v>
      </c>
      <c r="Q2" s="278"/>
      <c r="S2" s="199" t="s">
        <v>65</v>
      </c>
    </row>
    <row r="3" spans="1:19" x14ac:dyDescent="0.25">
      <c r="A3" s="276"/>
      <c r="B3" s="26">
        <v>1015628</v>
      </c>
      <c r="C3" s="27">
        <v>1069572</v>
      </c>
      <c r="D3" s="27">
        <v>1143871</v>
      </c>
      <c r="E3" s="27">
        <v>1143145</v>
      </c>
      <c r="F3" s="27">
        <v>1153624</v>
      </c>
      <c r="G3" s="27">
        <v>1160582</v>
      </c>
      <c r="H3" s="27">
        <v>1203434</v>
      </c>
      <c r="I3" s="27">
        <v>1287262</v>
      </c>
      <c r="J3" s="27">
        <v>1279227</v>
      </c>
      <c r="K3" s="69">
        <v>1300782</v>
      </c>
      <c r="L3" s="69">
        <v>1348382</v>
      </c>
      <c r="M3" s="69">
        <v>1377380</v>
      </c>
      <c r="N3" s="69">
        <v>1282139</v>
      </c>
      <c r="O3" s="69">
        <v>1310234.6360189</v>
      </c>
      <c r="P3" s="69">
        <v>1316610</v>
      </c>
      <c r="Q3" s="74">
        <f>+P3/O3-1</f>
        <v>4.8658185380225927E-3</v>
      </c>
    </row>
    <row r="4" spans="1:19" x14ac:dyDescent="0.25">
      <c r="A4" s="42" t="s">
        <v>23</v>
      </c>
      <c r="B4" s="26">
        <v>308701</v>
      </c>
      <c r="C4" s="27">
        <v>301297</v>
      </c>
      <c r="D4" s="27">
        <v>318301</v>
      </c>
      <c r="E4" s="27">
        <v>311693</v>
      </c>
      <c r="F4" s="27">
        <v>316176</v>
      </c>
      <c r="G4" s="27">
        <v>308593</v>
      </c>
      <c r="H4" s="27">
        <v>318745</v>
      </c>
      <c r="I4" s="27">
        <v>322049</v>
      </c>
      <c r="J4" s="27">
        <v>314824</v>
      </c>
      <c r="K4" s="69">
        <v>319697</v>
      </c>
      <c r="L4" s="69">
        <v>325167</v>
      </c>
      <c r="M4" s="69">
        <v>313999</v>
      </c>
      <c r="N4" s="69">
        <v>229457</v>
      </c>
      <c r="O4" s="69">
        <v>228584</v>
      </c>
      <c r="P4" s="69">
        <v>201554</v>
      </c>
      <c r="Q4" s="74">
        <f>+P4/O4-1</f>
        <v>-0.11824974626395546</v>
      </c>
    </row>
    <row r="5" spans="1:19" x14ac:dyDescent="0.25">
      <c r="A5" s="43" t="s">
        <v>24</v>
      </c>
      <c r="B5" s="31">
        <v>0</v>
      </c>
      <c r="C5" s="32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46">
        <v>0</v>
      </c>
      <c r="L5" s="46">
        <v>0</v>
      </c>
      <c r="M5" s="46">
        <v>0</v>
      </c>
      <c r="N5" s="46">
        <v>0</v>
      </c>
      <c r="O5" s="69">
        <v>0</v>
      </c>
      <c r="P5" s="69">
        <v>0</v>
      </c>
      <c r="Q5" s="75" t="s">
        <v>12</v>
      </c>
    </row>
    <row r="6" spans="1:19" x14ac:dyDescent="0.25">
      <c r="A6" s="42" t="s">
        <v>25</v>
      </c>
      <c r="B6" s="26">
        <v>308701</v>
      </c>
      <c r="C6" s="27">
        <v>301297</v>
      </c>
      <c r="D6" s="27">
        <v>318301</v>
      </c>
      <c r="E6" s="27">
        <v>311693</v>
      </c>
      <c r="F6" s="27">
        <v>316176</v>
      </c>
      <c r="G6" s="27">
        <v>308593</v>
      </c>
      <c r="H6" s="27">
        <v>318745</v>
      </c>
      <c r="I6" s="27">
        <v>322049</v>
      </c>
      <c r="J6" s="27">
        <v>314824</v>
      </c>
      <c r="K6" s="69">
        <v>319697</v>
      </c>
      <c r="L6" s="69">
        <v>325167</v>
      </c>
      <c r="M6" s="69">
        <v>313999</v>
      </c>
      <c r="N6" s="69">
        <v>229457</v>
      </c>
      <c r="O6" s="69">
        <v>228584</v>
      </c>
      <c r="P6" s="69">
        <v>201554</v>
      </c>
      <c r="Q6" s="74">
        <f t="shared" ref="Q6:Q7" si="0">+P6/O6-1</f>
        <v>-0.11824974626395546</v>
      </c>
    </row>
    <row r="7" spans="1:19" x14ac:dyDescent="0.25">
      <c r="A7" s="42" t="s">
        <v>26</v>
      </c>
      <c r="B7" s="26">
        <v>51585</v>
      </c>
      <c r="C7" s="27">
        <v>47695</v>
      </c>
      <c r="D7" s="27">
        <v>53347</v>
      </c>
      <c r="E7" s="27">
        <v>44451</v>
      </c>
      <c r="F7" s="27">
        <v>40322</v>
      </c>
      <c r="G7" s="27">
        <v>36089</v>
      </c>
      <c r="H7" s="27">
        <v>33592</v>
      </c>
      <c r="I7" s="27">
        <v>39964</v>
      </c>
      <c r="J7" s="27">
        <v>28330</v>
      </c>
      <c r="K7" s="69">
        <v>28095</v>
      </c>
      <c r="L7" s="69">
        <v>25947</v>
      </c>
      <c r="M7" s="69">
        <v>31314</v>
      </c>
      <c r="N7" s="69">
        <v>19028</v>
      </c>
      <c r="O7" s="69">
        <v>22993</v>
      </c>
      <c r="P7" s="69">
        <v>19256</v>
      </c>
      <c r="Q7" s="74">
        <f t="shared" si="0"/>
        <v>-0.16252772582960029</v>
      </c>
    </row>
    <row r="8" spans="1:19" x14ac:dyDescent="0.25">
      <c r="A8" s="43" t="s">
        <v>38</v>
      </c>
      <c r="B8" s="31">
        <v>0</v>
      </c>
      <c r="C8" s="32">
        <v>0</v>
      </c>
      <c r="D8" s="32">
        <v>16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46">
        <v>0</v>
      </c>
      <c r="L8" s="46">
        <v>0</v>
      </c>
      <c r="M8" s="46">
        <v>0</v>
      </c>
      <c r="N8" s="46">
        <v>0</v>
      </c>
      <c r="O8" s="46">
        <v>0</v>
      </c>
      <c r="P8" s="46">
        <v>0</v>
      </c>
      <c r="Q8" s="75" t="s">
        <v>12</v>
      </c>
    </row>
    <row r="9" spans="1:19" x14ac:dyDescent="0.25">
      <c r="A9" s="43" t="s">
        <v>39</v>
      </c>
      <c r="B9" s="31">
        <v>51585</v>
      </c>
      <c r="C9" s="32">
        <v>47695</v>
      </c>
      <c r="D9" s="32">
        <v>53331</v>
      </c>
      <c r="E9" s="32">
        <v>44451</v>
      </c>
      <c r="F9" s="32">
        <v>40322</v>
      </c>
      <c r="G9" s="32">
        <v>36089</v>
      </c>
      <c r="H9" s="32">
        <v>33592</v>
      </c>
      <c r="I9" s="32">
        <v>39964</v>
      </c>
      <c r="J9" s="32">
        <v>28330</v>
      </c>
      <c r="K9" s="46">
        <v>28095</v>
      </c>
      <c r="L9" s="46">
        <v>25947</v>
      </c>
      <c r="M9" s="46">
        <v>31314</v>
      </c>
      <c r="N9" s="46">
        <v>19028</v>
      </c>
      <c r="O9" s="46">
        <v>22993</v>
      </c>
      <c r="P9" s="46">
        <v>19256</v>
      </c>
      <c r="Q9" s="74">
        <f t="shared" ref="Q9:Q10" si="1">+P9/O9-1</f>
        <v>-0.16252772582960029</v>
      </c>
    </row>
    <row r="10" spans="1:19" x14ac:dyDescent="0.25">
      <c r="A10" s="42" t="s">
        <v>27</v>
      </c>
      <c r="B10" s="26">
        <v>257116</v>
      </c>
      <c r="C10" s="27">
        <v>253602</v>
      </c>
      <c r="D10" s="27">
        <v>264954</v>
      </c>
      <c r="E10" s="27">
        <v>267242</v>
      </c>
      <c r="F10" s="27">
        <v>275854</v>
      </c>
      <c r="G10" s="27">
        <v>272504</v>
      </c>
      <c r="H10" s="27">
        <v>285153</v>
      </c>
      <c r="I10" s="27">
        <v>282085</v>
      </c>
      <c r="J10" s="27">
        <v>286494</v>
      </c>
      <c r="K10" s="69">
        <v>291602</v>
      </c>
      <c r="L10" s="69">
        <v>299220</v>
      </c>
      <c r="M10" s="69">
        <v>282685</v>
      </c>
      <c r="N10" s="69">
        <v>210429</v>
      </c>
      <c r="O10" s="69">
        <v>205591</v>
      </c>
      <c r="P10" s="69">
        <v>182298</v>
      </c>
      <c r="Q10" s="74">
        <f t="shared" si="1"/>
        <v>-0.11329776108876366</v>
      </c>
    </row>
    <row r="11" spans="1:19" x14ac:dyDescent="0.25">
      <c r="A11" s="43" t="s">
        <v>38</v>
      </c>
      <c r="B11" s="31">
        <v>0</v>
      </c>
      <c r="C11" s="32">
        <v>0</v>
      </c>
      <c r="D11" s="32">
        <v>15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46">
        <v>0</v>
      </c>
      <c r="L11" s="46">
        <v>0</v>
      </c>
      <c r="M11" s="46">
        <v>0</v>
      </c>
      <c r="N11" s="46">
        <v>0</v>
      </c>
      <c r="O11" s="46">
        <v>0</v>
      </c>
      <c r="P11" s="46">
        <v>0</v>
      </c>
      <c r="Q11" s="75" t="s">
        <v>12</v>
      </c>
    </row>
    <row r="12" spans="1:19" x14ac:dyDescent="0.25">
      <c r="A12" s="43" t="s">
        <v>39</v>
      </c>
      <c r="B12" s="31">
        <v>257116</v>
      </c>
      <c r="C12" s="32">
        <v>253602</v>
      </c>
      <c r="D12" s="32">
        <v>264939</v>
      </c>
      <c r="E12" s="32">
        <v>267242</v>
      </c>
      <c r="F12" s="32">
        <v>275854</v>
      </c>
      <c r="G12" s="32">
        <v>272504</v>
      </c>
      <c r="H12" s="32">
        <v>285153</v>
      </c>
      <c r="I12" s="32">
        <v>282085</v>
      </c>
      <c r="J12" s="32">
        <v>286494</v>
      </c>
      <c r="K12" s="46">
        <v>291602</v>
      </c>
      <c r="L12" s="46">
        <v>299220</v>
      </c>
      <c r="M12" s="46">
        <v>282685</v>
      </c>
      <c r="N12" s="46">
        <v>210429</v>
      </c>
      <c r="O12" s="46">
        <v>205591</v>
      </c>
      <c r="P12" s="46">
        <v>182298</v>
      </c>
      <c r="Q12" s="74">
        <f>+P12/O12-1</f>
        <v>-0.11329776108876366</v>
      </c>
    </row>
    <row r="13" spans="1:19" x14ac:dyDescent="0.25">
      <c r="A13" s="43"/>
      <c r="B13" s="76"/>
      <c r="C13" s="47"/>
      <c r="D13" s="47"/>
      <c r="E13" s="47"/>
      <c r="F13" s="47"/>
      <c r="G13" s="47"/>
      <c r="H13" s="47"/>
      <c r="I13" s="47"/>
      <c r="J13" s="47"/>
      <c r="K13" s="51"/>
      <c r="L13" s="51"/>
      <c r="M13" s="51"/>
      <c r="N13" s="47"/>
      <c r="O13" s="47"/>
      <c r="P13" s="51"/>
      <c r="Q13" s="77"/>
    </row>
    <row r="14" spans="1:19" x14ac:dyDescent="0.25">
      <c r="A14" s="42" t="s">
        <v>28</v>
      </c>
      <c r="B14" s="26">
        <v>194771</v>
      </c>
      <c r="C14" s="27">
        <v>212699</v>
      </c>
      <c r="D14" s="27">
        <v>216410</v>
      </c>
      <c r="E14" s="27">
        <v>233454</v>
      </c>
      <c r="F14" s="27">
        <v>234380</v>
      </c>
      <c r="G14" s="27">
        <v>253928</v>
      </c>
      <c r="H14" s="27">
        <v>257481</v>
      </c>
      <c r="I14" s="27">
        <v>312880</v>
      </c>
      <c r="J14" s="27">
        <v>294970</v>
      </c>
      <c r="K14" s="69">
        <v>303425</v>
      </c>
      <c r="L14" s="69">
        <v>304954</v>
      </c>
      <c r="M14" s="69">
        <v>314691</v>
      </c>
      <c r="N14" s="69">
        <v>262234</v>
      </c>
      <c r="O14" s="69">
        <v>272806</v>
      </c>
      <c r="P14" s="69">
        <v>279402</v>
      </c>
      <c r="Q14" s="74">
        <f t="shared" ref="Q14:Q16" si="2">+P14/O14-1</f>
        <v>2.4178353848522294E-2</v>
      </c>
    </row>
    <row r="15" spans="1:19" x14ac:dyDescent="0.25">
      <c r="A15" s="43" t="s">
        <v>40</v>
      </c>
      <c r="B15" s="31">
        <v>154661</v>
      </c>
      <c r="C15" s="32">
        <v>162129</v>
      </c>
      <c r="D15" s="32">
        <v>167689</v>
      </c>
      <c r="E15" s="32">
        <v>177623</v>
      </c>
      <c r="F15" s="32">
        <v>174244</v>
      </c>
      <c r="G15" s="32">
        <v>197409</v>
      </c>
      <c r="H15" s="32">
        <v>201124</v>
      </c>
      <c r="I15" s="32">
        <v>240583</v>
      </c>
      <c r="J15" s="32">
        <v>223747</v>
      </c>
      <c r="K15" s="46">
        <v>234157</v>
      </c>
      <c r="L15" s="46">
        <v>237998</v>
      </c>
      <c r="M15" s="46">
        <v>246064</v>
      </c>
      <c r="N15" s="46">
        <v>202168</v>
      </c>
      <c r="O15" s="46">
        <v>204073</v>
      </c>
      <c r="P15" s="46">
        <v>212550</v>
      </c>
      <c r="Q15" s="74">
        <f t="shared" si="2"/>
        <v>4.1539057102115473E-2</v>
      </c>
    </row>
    <row r="16" spans="1:19" x14ac:dyDescent="0.25">
      <c r="A16" s="43" t="s">
        <v>41</v>
      </c>
      <c r="B16" s="31">
        <v>40110</v>
      </c>
      <c r="C16" s="32">
        <v>50570</v>
      </c>
      <c r="D16" s="32">
        <v>48721</v>
      </c>
      <c r="E16" s="32">
        <v>55831</v>
      </c>
      <c r="F16" s="32">
        <v>60136</v>
      </c>
      <c r="G16" s="32">
        <v>56519</v>
      </c>
      <c r="H16" s="32">
        <v>56357</v>
      </c>
      <c r="I16" s="32">
        <v>72297</v>
      </c>
      <c r="J16" s="32">
        <v>71223</v>
      </c>
      <c r="K16" s="46">
        <v>69268</v>
      </c>
      <c r="L16" s="46">
        <v>66956</v>
      </c>
      <c r="M16" s="46">
        <v>68627</v>
      </c>
      <c r="N16" s="46">
        <v>60066</v>
      </c>
      <c r="O16" s="46">
        <v>68733</v>
      </c>
      <c r="P16" s="46">
        <v>66852</v>
      </c>
      <c r="Q16" s="74">
        <f t="shared" si="2"/>
        <v>-2.7366767055126306E-2</v>
      </c>
    </row>
    <row r="17" spans="1:17" x14ac:dyDescent="0.25">
      <c r="A17" s="43"/>
      <c r="B17" s="76"/>
      <c r="C17" s="47"/>
      <c r="D17" s="47"/>
      <c r="E17" s="47"/>
      <c r="F17" s="47"/>
      <c r="G17" s="47"/>
      <c r="H17" s="47"/>
      <c r="I17" s="47"/>
      <c r="J17" s="47"/>
      <c r="K17" s="51"/>
      <c r="L17" s="51"/>
      <c r="M17" s="51"/>
      <c r="N17" s="47"/>
      <c r="O17" s="47"/>
      <c r="P17" s="51"/>
      <c r="Q17" s="77"/>
    </row>
    <row r="18" spans="1:17" x14ac:dyDescent="0.25">
      <c r="A18" s="42" t="s">
        <v>29</v>
      </c>
      <c r="B18" s="26">
        <v>334828</v>
      </c>
      <c r="C18" s="27">
        <v>375556</v>
      </c>
      <c r="D18" s="27">
        <v>393342</v>
      </c>
      <c r="E18" s="27">
        <v>377813</v>
      </c>
      <c r="F18" s="27">
        <v>389695</v>
      </c>
      <c r="G18" s="27">
        <v>402883</v>
      </c>
      <c r="H18" s="27">
        <v>427557</v>
      </c>
      <c r="I18" s="27">
        <v>447332</v>
      </c>
      <c r="J18" s="27">
        <v>464697</v>
      </c>
      <c r="K18" s="69">
        <v>463359</v>
      </c>
      <c r="L18" s="69">
        <v>506112</v>
      </c>
      <c r="M18" s="69">
        <v>520305</v>
      </c>
      <c r="N18" s="69">
        <v>520407</v>
      </c>
      <c r="O18" s="69">
        <v>569677.223</v>
      </c>
      <c r="P18" s="69">
        <v>605667</v>
      </c>
      <c r="Q18" s="74">
        <f t="shared" ref="Q18:Q24" si="3">+P18/O18-1</f>
        <v>6.3175734515894533E-2</v>
      </c>
    </row>
    <row r="19" spans="1:17" x14ac:dyDescent="0.25">
      <c r="A19" s="42" t="s">
        <v>30</v>
      </c>
      <c r="B19" s="26">
        <v>197847</v>
      </c>
      <c r="C19" s="27">
        <v>222554</v>
      </c>
      <c r="D19" s="27">
        <v>232012</v>
      </c>
      <c r="E19" s="27">
        <v>221029</v>
      </c>
      <c r="F19" s="27">
        <v>234846</v>
      </c>
      <c r="G19" s="27">
        <v>211295</v>
      </c>
      <c r="H19" s="27">
        <v>221125</v>
      </c>
      <c r="I19" s="27">
        <v>248557</v>
      </c>
      <c r="J19" s="27">
        <v>285209</v>
      </c>
      <c r="K19" s="69">
        <v>283470</v>
      </c>
      <c r="L19" s="69">
        <v>316507</v>
      </c>
      <c r="M19" s="69">
        <v>321860</v>
      </c>
      <c r="N19" s="69">
        <v>322835</v>
      </c>
      <c r="O19" s="69">
        <v>362689.85399999999</v>
      </c>
      <c r="P19" s="69">
        <v>357575</v>
      </c>
      <c r="Q19" s="74">
        <f t="shared" si="3"/>
        <v>-1.4102556064333638E-2</v>
      </c>
    </row>
    <row r="20" spans="1:17" x14ac:dyDescent="0.25">
      <c r="A20" s="43" t="s">
        <v>42</v>
      </c>
      <c r="B20" s="31">
        <v>10415</v>
      </c>
      <c r="C20" s="32">
        <v>25540</v>
      </c>
      <c r="D20" s="32">
        <v>26912</v>
      </c>
      <c r="E20" s="32">
        <v>12026</v>
      </c>
      <c r="F20" s="32">
        <v>16335</v>
      </c>
      <c r="G20" s="32">
        <v>15767</v>
      </c>
      <c r="H20" s="32">
        <v>18350</v>
      </c>
      <c r="I20" s="32">
        <v>28952</v>
      </c>
      <c r="J20" s="32">
        <v>37829</v>
      </c>
      <c r="K20" s="46">
        <v>33276</v>
      </c>
      <c r="L20" s="46">
        <v>39381</v>
      </c>
      <c r="M20" s="46">
        <v>41196</v>
      </c>
      <c r="N20" s="46">
        <v>44519</v>
      </c>
      <c r="O20" s="46">
        <v>59995.126000000011</v>
      </c>
      <c r="P20" s="46">
        <v>48694</v>
      </c>
      <c r="Q20" s="74">
        <f t="shared" si="3"/>
        <v>-0.18836740171193256</v>
      </c>
    </row>
    <row r="21" spans="1:17" x14ac:dyDescent="0.25">
      <c r="A21" s="43" t="s">
        <v>43</v>
      </c>
      <c r="B21" s="31">
        <v>187432</v>
      </c>
      <c r="C21" s="32">
        <v>197014</v>
      </c>
      <c r="D21" s="32">
        <v>205100</v>
      </c>
      <c r="E21" s="32">
        <v>209003</v>
      </c>
      <c r="F21" s="32">
        <v>218511</v>
      </c>
      <c r="G21" s="32">
        <v>195528</v>
      </c>
      <c r="H21" s="32">
        <v>202775</v>
      </c>
      <c r="I21" s="32">
        <v>219605</v>
      </c>
      <c r="J21" s="32">
        <v>247380</v>
      </c>
      <c r="K21" s="46">
        <v>250194</v>
      </c>
      <c r="L21" s="46">
        <v>277126</v>
      </c>
      <c r="M21" s="46">
        <v>280664</v>
      </c>
      <c r="N21" s="46">
        <v>278316</v>
      </c>
      <c r="O21" s="46">
        <v>302694.728</v>
      </c>
      <c r="P21" s="46">
        <v>308881</v>
      </c>
      <c r="Q21" s="74">
        <f t="shared" si="3"/>
        <v>2.043732985002622E-2</v>
      </c>
    </row>
    <row r="22" spans="1:17" x14ac:dyDescent="0.25">
      <c r="A22" s="42" t="s">
        <v>31</v>
      </c>
      <c r="B22" s="26">
        <v>136981</v>
      </c>
      <c r="C22" s="27">
        <v>153002</v>
      </c>
      <c r="D22" s="27">
        <v>161330</v>
      </c>
      <c r="E22" s="27">
        <v>156784</v>
      </c>
      <c r="F22" s="27">
        <v>154849</v>
      </c>
      <c r="G22" s="27">
        <v>191588</v>
      </c>
      <c r="H22" s="27">
        <v>206432</v>
      </c>
      <c r="I22" s="27">
        <v>198775</v>
      </c>
      <c r="J22" s="27">
        <v>179488</v>
      </c>
      <c r="K22" s="69">
        <v>179889</v>
      </c>
      <c r="L22" s="69">
        <v>189605</v>
      </c>
      <c r="M22" s="69">
        <v>198445</v>
      </c>
      <c r="N22" s="69">
        <v>197572</v>
      </c>
      <c r="O22" s="69">
        <v>206987.36899999998</v>
      </c>
      <c r="P22" s="69">
        <v>248092</v>
      </c>
      <c r="Q22" s="74">
        <f t="shared" si="3"/>
        <v>0.19858521415381647</v>
      </c>
    </row>
    <row r="23" spans="1:17" x14ac:dyDescent="0.25">
      <c r="A23" s="43" t="s">
        <v>44</v>
      </c>
      <c r="B23" s="31">
        <v>34382</v>
      </c>
      <c r="C23" s="32">
        <v>15964</v>
      </c>
      <c r="D23" s="32">
        <v>12139</v>
      </c>
      <c r="E23" s="32">
        <v>11629</v>
      </c>
      <c r="F23" s="32">
        <v>15561</v>
      </c>
      <c r="G23" s="32">
        <v>15970</v>
      </c>
      <c r="H23" s="32">
        <v>21177</v>
      </c>
      <c r="I23" s="32">
        <v>18264</v>
      </c>
      <c r="J23" s="32">
        <v>29304</v>
      </c>
      <c r="K23" s="46">
        <v>22926</v>
      </c>
      <c r="L23" s="46">
        <v>18135</v>
      </c>
      <c r="M23" s="46">
        <v>21353</v>
      </c>
      <c r="N23" s="46">
        <v>34945</v>
      </c>
      <c r="O23" s="46">
        <v>50784.753000000004</v>
      </c>
      <c r="P23" s="46">
        <v>96676</v>
      </c>
      <c r="Q23" s="74">
        <f t="shared" si="3"/>
        <v>0.90364222112097292</v>
      </c>
    </row>
    <row r="24" spans="1:17" x14ac:dyDescent="0.25">
      <c r="A24" s="43" t="s">
        <v>45</v>
      </c>
      <c r="B24" s="31">
        <v>102599</v>
      </c>
      <c r="C24" s="32">
        <v>137038</v>
      </c>
      <c r="D24" s="32">
        <v>149191</v>
      </c>
      <c r="E24" s="32">
        <v>145155</v>
      </c>
      <c r="F24" s="32">
        <v>139288</v>
      </c>
      <c r="G24" s="32">
        <v>175618</v>
      </c>
      <c r="H24" s="32">
        <v>185255</v>
      </c>
      <c r="I24" s="32">
        <v>180511</v>
      </c>
      <c r="J24" s="32">
        <v>150184</v>
      </c>
      <c r="K24" s="46">
        <v>156963</v>
      </c>
      <c r="L24" s="46">
        <v>171470</v>
      </c>
      <c r="M24" s="46">
        <v>177092</v>
      </c>
      <c r="N24" s="46">
        <v>162627</v>
      </c>
      <c r="O24" s="51">
        <v>156202.61599999998</v>
      </c>
      <c r="P24" s="51">
        <v>151416</v>
      </c>
      <c r="Q24" s="74">
        <f t="shared" si="3"/>
        <v>-3.0643635315300899E-2</v>
      </c>
    </row>
    <row r="25" spans="1:17" x14ac:dyDescent="0.25">
      <c r="A25" s="43"/>
      <c r="B25" s="76"/>
      <c r="C25" s="47"/>
      <c r="D25" s="47"/>
      <c r="E25" s="47"/>
      <c r="F25" s="47"/>
      <c r="G25" s="47"/>
      <c r="H25" s="47"/>
      <c r="I25" s="47"/>
      <c r="J25" s="47"/>
      <c r="K25" s="51"/>
      <c r="L25" s="51"/>
      <c r="M25" s="51"/>
      <c r="N25" s="51"/>
      <c r="Q25" s="77"/>
    </row>
    <row r="26" spans="1:17" x14ac:dyDescent="0.25">
      <c r="A26" s="42" t="s">
        <v>32</v>
      </c>
      <c r="B26" s="26">
        <v>47138</v>
      </c>
      <c r="C26" s="27">
        <v>48216</v>
      </c>
      <c r="D26" s="27">
        <v>56031</v>
      </c>
      <c r="E26" s="27">
        <v>59094</v>
      </c>
      <c r="F26" s="27">
        <v>61134</v>
      </c>
      <c r="G26" s="27">
        <v>57454</v>
      </c>
      <c r="H26" s="27">
        <v>57081</v>
      </c>
      <c r="I26" s="27">
        <v>55157</v>
      </c>
      <c r="J26" s="27">
        <v>40155</v>
      </c>
      <c r="K26" s="69">
        <v>48336</v>
      </c>
      <c r="L26" s="69">
        <v>51124</v>
      </c>
      <c r="M26" s="69">
        <v>47957</v>
      </c>
      <c r="N26" s="69">
        <v>47695</v>
      </c>
      <c r="O26" s="69">
        <v>44426.618000000009</v>
      </c>
      <c r="P26" s="69">
        <v>55503</v>
      </c>
      <c r="Q26" s="74">
        <f>+P26/O26-1</f>
        <v>0.24931859544203849</v>
      </c>
    </row>
    <row r="27" spans="1:17" x14ac:dyDescent="0.25">
      <c r="A27" s="42"/>
      <c r="B27" s="76"/>
      <c r="C27" s="47"/>
      <c r="D27" s="47"/>
      <c r="E27" s="47"/>
      <c r="F27" s="47"/>
      <c r="G27" s="47"/>
      <c r="H27" s="47"/>
      <c r="I27" s="47"/>
      <c r="J27" s="47"/>
      <c r="K27" s="51"/>
      <c r="L27" s="51"/>
      <c r="M27" s="51"/>
      <c r="N27" s="51"/>
      <c r="Q27" s="77"/>
    </row>
    <row r="28" spans="1:17" x14ac:dyDescent="0.25">
      <c r="A28" s="42" t="s">
        <v>33</v>
      </c>
      <c r="B28" s="26">
        <v>48635</v>
      </c>
      <c r="C28" s="27">
        <v>47432</v>
      </c>
      <c r="D28" s="27">
        <v>61481</v>
      </c>
      <c r="E28" s="27">
        <v>68462</v>
      </c>
      <c r="F28" s="27">
        <v>70941</v>
      </c>
      <c r="G28" s="27">
        <v>66515</v>
      </c>
      <c r="H28" s="27">
        <v>66830</v>
      </c>
      <c r="I28" s="27">
        <v>69167</v>
      </c>
      <c r="J28" s="27">
        <v>77051</v>
      </c>
      <c r="K28" s="69">
        <v>76228</v>
      </c>
      <c r="L28" s="69">
        <v>79310</v>
      </c>
      <c r="M28" s="69">
        <v>80507</v>
      </c>
      <c r="N28" s="69">
        <v>82025</v>
      </c>
      <c r="O28" s="69">
        <v>90728.262708900002</v>
      </c>
      <c r="P28" s="69">
        <v>96653</v>
      </c>
      <c r="Q28" s="74">
        <f>+P28/O28-1</f>
        <v>6.5302003082649218E-2</v>
      </c>
    </row>
    <row r="29" spans="1:17" x14ac:dyDescent="0.25">
      <c r="A29" s="42"/>
      <c r="B29" s="76"/>
      <c r="C29" s="47"/>
      <c r="D29" s="47"/>
      <c r="E29" s="47"/>
      <c r="F29" s="47"/>
      <c r="G29" s="47"/>
      <c r="H29" s="47"/>
      <c r="I29" s="47"/>
      <c r="J29" s="47"/>
      <c r="K29" s="51"/>
      <c r="L29" s="51"/>
      <c r="M29" s="51"/>
      <c r="N29" s="51"/>
      <c r="Q29" s="77"/>
    </row>
    <row r="30" spans="1:17" x14ac:dyDescent="0.25">
      <c r="A30" s="42" t="s">
        <v>34</v>
      </c>
      <c r="B30" s="26">
        <v>43924</v>
      </c>
      <c r="C30" s="27">
        <v>24283</v>
      </c>
      <c r="D30" s="27">
        <v>21540</v>
      </c>
      <c r="E30" s="27">
        <v>23824</v>
      </c>
      <c r="F30" s="27">
        <v>23096</v>
      </c>
      <c r="G30" s="27">
        <v>22470</v>
      </c>
      <c r="H30" s="27">
        <v>23485</v>
      </c>
      <c r="I30" s="27">
        <v>22946</v>
      </c>
      <c r="J30" s="27">
        <v>25625</v>
      </c>
      <c r="K30" s="69">
        <v>28546</v>
      </c>
      <c r="L30" s="69">
        <v>31286</v>
      </c>
      <c r="M30" s="69">
        <v>32142</v>
      </c>
      <c r="N30" s="69">
        <v>59194</v>
      </c>
      <c r="O30" s="69">
        <v>26027.383502000001</v>
      </c>
      <c r="P30" s="69">
        <v>23350</v>
      </c>
      <c r="Q30" s="74">
        <f>+P30/O30-1</f>
        <v>-0.10286794682201783</v>
      </c>
    </row>
    <row r="31" spans="1:17" x14ac:dyDescent="0.25">
      <c r="A31" s="43"/>
      <c r="B31" s="76"/>
      <c r="C31" s="47"/>
      <c r="D31" s="47"/>
      <c r="E31" s="47"/>
      <c r="F31" s="47"/>
      <c r="G31" s="47"/>
      <c r="H31" s="47"/>
      <c r="I31" s="47"/>
      <c r="J31" s="47"/>
      <c r="K31" s="51"/>
      <c r="L31" s="51"/>
      <c r="M31" s="51"/>
      <c r="N31" s="51"/>
      <c r="Q31" s="77"/>
    </row>
    <row r="32" spans="1:17" x14ac:dyDescent="0.25">
      <c r="A32" s="42" t="s">
        <v>35</v>
      </c>
      <c r="B32" s="26">
        <v>37631</v>
      </c>
      <c r="C32" s="27">
        <v>60089</v>
      </c>
      <c r="D32" s="27">
        <v>76766</v>
      </c>
      <c r="E32" s="27">
        <v>68805</v>
      </c>
      <c r="F32" s="27">
        <v>58202</v>
      </c>
      <c r="G32" s="27">
        <v>48739</v>
      </c>
      <c r="H32" s="27">
        <v>52255</v>
      </c>
      <c r="I32" s="27">
        <v>57731</v>
      </c>
      <c r="J32" s="27">
        <v>61905</v>
      </c>
      <c r="K32" s="69">
        <v>61191</v>
      </c>
      <c r="L32" s="69">
        <v>50429</v>
      </c>
      <c r="M32" s="69">
        <v>67779</v>
      </c>
      <c r="N32" s="69">
        <v>81127</v>
      </c>
      <c r="O32" s="69">
        <v>77985.148807999998</v>
      </c>
      <c r="P32" s="69">
        <v>54481</v>
      </c>
      <c r="Q32" s="74">
        <f t="shared" ref="Q32:Q34" si="4">+P32/O32-1</f>
        <v>-0.30139262625333163</v>
      </c>
    </row>
    <row r="33" spans="1:17" x14ac:dyDescent="0.25">
      <c r="A33" s="42" t="s">
        <v>36</v>
      </c>
      <c r="B33" s="26">
        <v>3559</v>
      </c>
      <c r="C33" s="27">
        <v>6114</v>
      </c>
      <c r="D33" s="27">
        <v>13195</v>
      </c>
      <c r="E33" s="27">
        <v>7202</v>
      </c>
      <c r="F33" s="27">
        <v>14211</v>
      </c>
      <c r="G33" s="27">
        <v>2437</v>
      </c>
      <c r="H33" s="27">
        <v>2933</v>
      </c>
      <c r="I33" s="27">
        <v>7188</v>
      </c>
      <c r="J33" s="27">
        <v>5846</v>
      </c>
      <c r="K33" s="69">
        <v>2307</v>
      </c>
      <c r="L33" s="69">
        <v>2791</v>
      </c>
      <c r="M33" s="69">
        <v>20444</v>
      </c>
      <c r="N33" s="69">
        <v>33193</v>
      </c>
      <c r="O33" s="27">
        <v>31931.379808000002</v>
      </c>
      <c r="P33" s="257">
        <v>920</v>
      </c>
      <c r="Q33" s="74">
        <f t="shared" si="4"/>
        <v>-0.971188216559013</v>
      </c>
    </row>
    <row r="34" spans="1:17" ht="15.75" thickBot="1" x14ac:dyDescent="0.3">
      <c r="A34" s="44" t="s">
        <v>37</v>
      </c>
      <c r="B34" s="73">
        <v>34072</v>
      </c>
      <c r="C34" s="72">
        <v>53975</v>
      </c>
      <c r="D34" s="72">
        <v>63571</v>
      </c>
      <c r="E34" s="72">
        <v>61603</v>
      </c>
      <c r="F34" s="72">
        <v>43991</v>
      </c>
      <c r="G34" s="72">
        <v>46302</v>
      </c>
      <c r="H34" s="72">
        <v>49322</v>
      </c>
      <c r="I34" s="72">
        <v>50543</v>
      </c>
      <c r="J34" s="72">
        <v>56059</v>
      </c>
      <c r="K34" s="105">
        <v>58884</v>
      </c>
      <c r="L34" s="105">
        <v>47638</v>
      </c>
      <c r="M34" s="105">
        <v>47335</v>
      </c>
      <c r="N34" s="105">
        <v>47934</v>
      </c>
      <c r="O34" s="112">
        <v>46053.769</v>
      </c>
      <c r="P34" s="105">
        <v>53561</v>
      </c>
      <c r="Q34" s="236">
        <f t="shared" si="4"/>
        <v>0.16301013278630894</v>
      </c>
    </row>
    <row r="35" spans="1:17" x14ac:dyDescent="0.25">
      <c r="B35" s="102"/>
    </row>
    <row r="37" spans="1:17" x14ac:dyDescent="0.25">
      <c r="A37" s="199" t="s">
        <v>65</v>
      </c>
    </row>
    <row r="177" spans="18:27" ht="15.75" x14ac:dyDescent="0.25">
      <c r="R177" s="103" t="s">
        <v>57</v>
      </c>
    </row>
    <row r="192" spans="18:27" x14ac:dyDescent="0.25">
      <c r="U192" s="273" t="s">
        <v>58</v>
      </c>
      <c r="V192" s="273"/>
      <c r="W192" s="273"/>
      <c r="X192" s="273"/>
      <c r="Y192" s="273"/>
      <c r="Z192" s="273"/>
      <c r="AA192" s="273"/>
    </row>
    <row r="194" spans="1:30" ht="15" customHeight="1" x14ac:dyDescent="0.25">
      <c r="B194" s="274" t="s">
        <v>56</v>
      </c>
      <c r="C194" s="274"/>
      <c r="D194" s="274"/>
      <c r="E194" s="274"/>
      <c r="F194" s="274"/>
      <c r="G194" s="274"/>
      <c r="H194" s="274"/>
      <c r="I194" s="274"/>
      <c r="J194" s="274"/>
      <c r="K194" s="217"/>
      <c r="S194" s="78">
        <v>2013</v>
      </c>
      <c r="T194" s="78">
        <v>2014</v>
      </c>
      <c r="U194" s="78">
        <v>2015</v>
      </c>
      <c r="V194" s="78">
        <v>2016</v>
      </c>
      <c r="W194" s="78">
        <v>2017</v>
      </c>
      <c r="X194" s="78">
        <v>2018</v>
      </c>
      <c r="Y194" s="78">
        <v>2019</v>
      </c>
      <c r="Z194" s="78">
        <v>2020</v>
      </c>
      <c r="AA194" s="78">
        <v>2021</v>
      </c>
      <c r="AB194" s="78">
        <v>2022</v>
      </c>
    </row>
    <row r="195" spans="1:30" ht="30" customHeight="1" x14ac:dyDescent="0.25">
      <c r="B195" s="217"/>
      <c r="C195" s="259"/>
      <c r="D195" s="259"/>
      <c r="E195" s="259"/>
      <c r="F195" s="259"/>
      <c r="G195" s="259"/>
      <c r="H195" s="259"/>
      <c r="I195" s="259"/>
      <c r="J195" s="259"/>
      <c r="K195" s="259"/>
      <c r="L195" s="217"/>
      <c r="M195" s="217"/>
      <c r="N195" s="217"/>
      <c r="O195" s="217"/>
      <c r="P195" s="217"/>
      <c r="Q195" s="217"/>
      <c r="S195" s="239">
        <f>+Exportaciones!R3/Producción!G3</f>
        <v>0.16713771194107779</v>
      </c>
      <c r="T195" s="239">
        <f>+Exportaciones!S3/Producción!H3</f>
        <v>0.14053533721001732</v>
      </c>
      <c r="U195" s="239">
        <f>+Exportaciones!T3/Producción!I3</f>
        <v>0.11679518544010467</v>
      </c>
      <c r="V195" s="239">
        <f>+Exportaciones!U3/Producción!J3</f>
        <v>0.10480685836055678</v>
      </c>
      <c r="W195" s="239">
        <f>+Exportaciones!V3/Producción!K3</f>
        <v>0.1281556694357702</v>
      </c>
      <c r="X195" s="239">
        <f>+Exportaciones!W3/Producción!L3</f>
        <v>0.12170067532791153</v>
      </c>
      <c r="Y195" s="239">
        <f>+Exportaciones!X3/Producción!M3</f>
        <v>0.11711855551844806</v>
      </c>
      <c r="Z195" s="239">
        <v>0.11458250548497471</v>
      </c>
      <c r="AA195" s="239">
        <f>+Exportaciones!Z3/Producción!O3</f>
        <v>0.1058610650237758</v>
      </c>
      <c r="AB195" s="239">
        <v>0.1</v>
      </c>
      <c r="AD195" s="237"/>
    </row>
    <row r="196" spans="1:30" x14ac:dyDescent="0.25">
      <c r="B196" s="78">
        <v>2013</v>
      </c>
      <c r="C196" s="78">
        <v>2014</v>
      </c>
      <c r="D196" s="78">
        <v>2015</v>
      </c>
      <c r="E196" s="78">
        <v>2016</v>
      </c>
      <c r="F196" s="78">
        <v>2017</v>
      </c>
      <c r="G196" s="78">
        <v>2018</v>
      </c>
      <c r="H196" s="78">
        <v>2019</v>
      </c>
      <c r="I196" s="78">
        <v>2020</v>
      </c>
      <c r="J196" s="78">
        <v>2021</v>
      </c>
      <c r="K196" s="78">
        <v>2022</v>
      </c>
      <c r="Q196" s="104"/>
      <c r="R196" s="104"/>
      <c r="S196" s="104"/>
      <c r="T196" s="104"/>
      <c r="AD196" s="238"/>
    </row>
    <row r="197" spans="1:30" ht="30" customHeight="1" x14ac:dyDescent="0.25">
      <c r="B197" s="239">
        <f>+G3/'Papeles y Cartones'!R4</f>
        <v>0.75506959169479537</v>
      </c>
      <c r="C197" s="239">
        <f>+H3/'Papeles y Cartones'!S4</f>
        <v>0.73716661570218878</v>
      </c>
      <c r="D197" s="239">
        <f>+I3/'Papeles y Cartones'!T4</f>
        <v>0.76690203471508456</v>
      </c>
      <c r="E197" s="239">
        <f>+J3/'Papeles y Cartones'!U4</f>
        <v>0.76599007859357582</v>
      </c>
      <c r="F197" s="239">
        <f>+K3/'Papeles y Cartones'!V4</f>
        <v>0.76577878150896772</v>
      </c>
      <c r="G197" s="239">
        <f>+L3/'Papeles y Cartones'!W4</f>
        <v>0.75949137506160669</v>
      </c>
      <c r="H197" s="239">
        <v>0.7797639245102449</v>
      </c>
      <c r="I197" s="239">
        <v>0.79755471898716623</v>
      </c>
      <c r="J197" s="239">
        <f>+O3/'Papeles y Cartones'!Z4</f>
        <v>0.76065901627554811</v>
      </c>
      <c r="K197" s="239">
        <f>+P3/'Papeles y Cartones'!AA4</f>
        <v>0.69979485330104974</v>
      </c>
      <c r="M197" s="237"/>
      <c r="N197" s="237"/>
      <c r="S197" s="282" t="s">
        <v>115</v>
      </c>
      <c r="T197" s="282"/>
      <c r="U197" s="282"/>
      <c r="V197" s="282"/>
      <c r="W197" s="282"/>
      <c r="X197" s="282"/>
      <c r="Y197" s="282"/>
      <c r="Z197" s="282"/>
      <c r="AA197" s="282"/>
      <c r="AB197" s="282"/>
      <c r="AC197" s="258"/>
    </row>
    <row r="198" spans="1:30" x14ac:dyDescent="0.25">
      <c r="M198" s="127"/>
      <c r="N198" s="127"/>
      <c r="AC198" s="127"/>
      <c r="AD198" s="127"/>
    </row>
    <row r="199" spans="1:30" ht="28.5" customHeight="1" x14ac:dyDescent="0.25">
      <c r="A199" s="273" t="s">
        <v>114</v>
      </c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18"/>
      <c r="O199" s="218"/>
      <c r="P199" s="218"/>
      <c r="Q199" s="218"/>
      <c r="AB199" s="237"/>
      <c r="AC199" s="237"/>
    </row>
    <row r="200" spans="1:30" x14ac:dyDescent="0.25">
      <c r="AB200" s="238"/>
      <c r="AC200" s="238"/>
    </row>
  </sheetData>
  <mergeCells count="7">
    <mergeCell ref="A199:M199"/>
    <mergeCell ref="B194:J194"/>
    <mergeCell ref="U192:AA192"/>
    <mergeCell ref="A1:A3"/>
    <mergeCell ref="Q1:Q2"/>
    <mergeCell ref="B1:P1"/>
    <mergeCell ref="S197:AB197"/>
  </mergeCells>
  <hyperlinks>
    <hyperlink ref="S2" location="Indice!A1" display="Indice" xr:uid="{00000000-0004-0000-0300-000000000000}"/>
    <hyperlink ref="A37" location="Indice!A1" display="Indice" xr:uid="{00000000-0004-0000-0300-000001000000}"/>
  </hyperlinks>
  <pageMargins left="0.70866141732283472" right="0.70866141732283472" top="0.74803149606299213" bottom="0.74803149606299213" header="0.31496062992125984" footer="0.31496062992125984"/>
  <pageSetup scale="4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16"/>
  <sheetViews>
    <sheetView zoomScale="80" zoomScaleNormal="80" workbookViewId="0">
      <selection activeCell="J61" sqref="J61"/>
    </sheetView>
  </sheetViews>
  <sheetFormatPr baseColWidth="10" defaultColWidth="11.42578125" defaultRowHeight="15" x14ac:dyDescent="0.25"/>
  <cols>
    <col min="1" max="10" width="11.42578125" style="79"/>
    <col min="11" max="11" width="34.85546875" style="79" bestFit="1" customWidth="1"/>
    <col min="12" max="21" width="9.28515625" style="79" bestFit="1" customWidth="1"/>
    <col min="22" max="26" width="9.28515625" style="79" customWidth="1"/>
    <col min="27" max="27" width="11.7109375" style="79" bestFit="1" customWidth="1"/>
    <col min="28" max="16384" width="11.42578125" style="79"/>
  </cols>
  <sheetData>
    <row r="1" spans="11:29" ht="15.75" thickBot="1" x14ac:dyDescent="0.3">
      <c r="AC1" s="199" t="s">
        <v>65</v>
      </c>
    </row>
    <row r="2" spans="11:29" x14ac:dyDescent="0.25">
      <c r="K2" s="15"/>
      <c r="L2" s="286" t="s">
        <v>47</v>
      </c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8"/>
      <c r="Z2" s="256"/>
      <c r="AA2" s="61" t="s">
        <v>4</v>
      </c>
    </row>
    <row r="3" spans="11:29" x14ac:dyDescent="0.25">
      <c r="K3" s="16"/>
      <c r="L3" s="63">
        <v>2008</v>
      </c>
      <c r="M3" s="64">
        <v>2009</v>
      </c>
      <c r="N3" s="64">
        <v>2010</v>
      </c>
      <c r="O3" s="64">
        <v>2011</v>
      </c>
      <c r="P3" s="64">
        <v>2012</v>
      </c>
      <c r="Q3" s="64">
        <v>2013</v>
      </c>
      <c r="R3" s="64">
        <v>2014</v>
      </c>
      <c r="S3" s="64">
        <v>2015</v>
      </c>
      <c r="T3" s="64">
        <v>2016</v>
      </c>
      <c r="U3" s="64">
        <v>2017</v>
      </c>
      <c r="V3" s="64">
        <v>2018</v>
      </c>
      <c r="W3" s="200">
        <v>2019</v>
      </c>
      <c r="X3" s="200">
        <v>2020</v>
      </c>
      <c r="Y3" s="200">
        <v>2021</v>
      </c>
      <c r="Z3" s="200">
        <v>2022</v>
      </c>
      <c r="AA3" s="62" t="s">
        <v>113</v>
      </c>
    </row>
    <row r="4" spans="11:29" ht="15.75" thickBot="1" x14ac:dyDescent="0.3">
      <c r="K4" s="16"/>
      <c r="L4" s="133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201"/>
      <c r="X4" s="201"/>
      <c r="Y4" s="201"/>
      <c r="Z4" s="201"/>
      <c r="AA4" s="135"/>
    </row>
    <row r="5" spans="11:29" x14ac:dyDescent="0.25">
      <c r="K5" s="284" t="s">
        <v>22</v>
      </c>
      <c r="L5" s="136">
        <v>585084.56699999992</v>
      </c>
      <c r="M5" s="17">
        <v>492411.22400000005</v>
      </c>
      <c r="N5" s="17">
        <v>562435.28390000004</v>
      </c>
      <c r="O5" s="17">
        <v>575025.62199999997</v>
      </c>
      <c r="P5" s="17">
        <v>577792.74600000004</v>
      </c>
      <c r="Q5" s="17">
        <v>570448.04500000004</v>
      </c>
      <c r="R5" s="17">
        <v>598203.89</v>
      </c>
      <c r="S5" s="17">
        <v>541606.08600000013</v>
      </c>
      <c r="T5" s="17">
        <v>524875.53200000001</v>
      </c>
      <c r="U5" s="17">
        <v>564559.97500000009</v>
      </c>
      <c r="V5" s="17">
        <v>591092</v>
      </c>
      <c r="W5" s="202">
        <v>550343.17299999995</v>
      </c>
      <c r="X5" s="202">
        <v>472359.20299999998</v>
      </c>
      <c r="Y5" s="202">
        <v>550967.51500000001</v>
      </c>
      <c r="Z5" s="202">
        <v>695381.45696999994</v>
      </c>
      <c r="AA5" s="80">
        <f>+Z5/Y5-1</f>
        <v>0.26210972160491153</v>
      </c>
    </row>
    <row r="6" spans="11:29" x14ac:dyDescent="0.25">
      <c r="K6" s="285"/>
      <c r="L6" s="136"/>
      <c r="M6" s="17"/>
      <c r="N6" s="17"/>
      <c r="O6" s="17"/>
      <c r="P6" s="17"/>
      <c r="Q6" s="17"/>
      <c r="R6" s="17"/>
      <c r="S6" s="17"/>
      <c r="T6" s="17"/>
      <c r="U6" s="17"/>
      <c r="V6" s="17"/>
      <c r="W6" s="202"/>
      <c r="X6" s="202"/>
      <c r="Y6" s="202"/>
      <c r="Z6" s="202"/>
      <c r="AA6" s="80"/>
    </row>
    <row r="7" spans="11:29" x14ac:dyDescent="0.25">
      <c r="K7" s="40" t="s">
        <v>23</v>
      </c>
      <c r="L7" s="136">
        <v>236000.315</v>
      </c>
      <c r="M7" s="17">
        <v>185571.85</v>
      </c>
      <c r="N7" s="17">
        <v>216736.46600000001</v>
      </c>
      <c r="O7" s="17">
        <v>220554.75400000002</v>
      </c>
      <c r="P7" s="17">
        <v>224395.06900000002</v>
      </c>
      <c r="Q7" s="17">
        <v>215385.29500000001</v>
      </c>
      <c r="R7" s="17">
        <v>255290.38800000001</v>
      </c>
      <c r="S7" s="17">
        <v>207450.99100000004</v>
      </c>
      <c r="T7" s="17">
        <v>199540.90899999999</v>
      </c>
      <c r="U7" s="17">
        <v>203898.33100000001</v>
      </c>
      <c r="V7" s="17">
        <v>197527</v>
      </c>
      <c r="W7" s="202">
        <v>160245.84299999999</v>
      </c>
      <c r="X7" s="202">
        <v>112572.973</v>
      </c>
      <c r="Y7" s="202">
        <v>123512.47700000001</v>
      </c>
      <c r="Z7" s="202">
        <v>194005.16202999998</v>
      </c>
      <c r="AA7" s="80">
        <f>+Z7/Y7-1</f>
        <v>0.57073331166372743</v>
      </c>
    </row>
    <row r="8" spans="11:29" x14ac:dyDescent="0.25">
      <c r="K8" s="41" t="s">
        <v>24</v>
      </c>
      <c r="L8" s="137">
        <v>94747.41</v>
      </c>
      <c r="M8" s="18">
        <v>76759.472999999998</v>
      </c>
      <c r="N8" s="18">
        <v>93209.138000000006</v>
      </c>
      <c r="O8" s="18">
        <v>95539.510999999999</v>
      </c>
      <c r="P8" s="18">
        <v>87235.375</v>
      </c>
      <c r="Q8" s="18">
        <v>80879.144</v>
      </c>
      <c r="R8" s="18">
        <v>105757.30100000001</v>
      </c>
      <c r="S8" s="18">
        <v>70391.254000000001</v>
      </c>
      <c r="T8" s="18">
        <v>61854.42</v>
      </c>
      <c r="U8" s="18">
        <v>62815.94</v>
      </c>
      <c r="V8" s="18">
        <v>54096</v>
      </c>
      <c r="W8" s="203">
        <v>48077.398000000001</v>
      </c>
      <c r="X8" s="203">
        <v>31447.151000000002</v>
      </c>
      <c r="Y8" s="203">
        <v>27212.79</v>
      </c>
      <c r="Z8" s="203">
        <v>33754.433850000001</v>
      </c>
      <c r="AA8" s="80">
        <f t="shared" ref="AA8:AA15" si="0">+Z8/Y8-1</f>
        <v>0.24038857647451795</v>
      </c>
    </row>
    <row r="9" spans="11:29" x14ac:dyDescent="0.25">
      <c r="K9" s="40" t="s">
        <v>25</v>
      </c>
      <c r="L9" s="136">
        <v>141252.905</v>
      </c>
      <c r="M9" s="17">
        <v>108812.37700000001</v>
      </c>
      <c r="N9" s="17">
        <v>123527.32800000001</v>
      </c>
      <c r="O9" s="17">
        <v>125015.24300000002</v>
      </c>
      <c r="P9" s="17">
        <v>137159.69400000002</v>
      </c>
      <c r="Q9" s="17">
        <v>134506.15100000001</v>
      </c>
      <c r="R9" s="17">
        <v>149533.087</v>
      </c>
      <c r="S9" s="17">
        <v>137059.73700000002</v>
      </c>
      <c r="T9" s="17">
        <v>137686.489</v>
      </c>
      <c r="U9" s="17">
        <v>141082.391</v>
      </c>
      <c r="V9" s="17">
        <v>143431</v>
      </c>
      <c r="W9" s="202">
        <v>112168.44500000001</v>
      </c>
      <c r="X9" s="202">
        <v>81125.822</v>
      </c>
      <c r="Y9" s="202">
        <v>96299.687000000005</v>
      </c>
      <c r="Z9" s="202">
        <v>160250.72817999998</v>
      </c>
      <c r="AA9" s="80">
        <f t="shared" si="0"/>
        <v>0.66408358295079362</v>
      </c>
    </row>
    <row r="10" spans="11:29" x14ac:dyDescent="0.25">
      <c r="K10" s="40" t="s">
        <v>26</v>
      </c>
      <c r="L10" s="136">
        <v>97711.641999999993</v>
      </c>
      <c r="M10" s="17">
        <v>72959.404999999999</v>
      </c>
      <c r="N10" s="17">
        <v>83438.497000000003</v>
      </c>
      <c r="O10" s="17">
        <v>86521.29800000001</v>
      </c>
      <c r="P10" s="17">
        <v>98929.717000000004</v>
      </c>
      <c r="Q10" s="17">
        <v>100085.84299999999</v>
      </c>
      <c r="R10" s="17">
        <v>112315.81200000001</v>
      </c>
      <c r="S10" s="17">
        <v>102428.35</v>
      </c>
      <c r="T10" s="17">
        <v>104128.622</v>
      </c>
      <c r="U10" s="17">
        <v>98507.694000000003</v>
      </c>
      <c r="V10" s="17">
        <v>98130</v>
      </c>
      <c r="W10" s="202">
        <v>67065.955000000002</v>
      </c>
      <c r="X10" s="202">
        <v>52155.248999999996</v>
      </c>
      <c r="Y10" s="202">
        <v>61523.854000000007</v>
      </c>
      <c r="Z10" s="202">
        <v>94549.930859999993</v>
      </c>
      <c r="AA10" s="80">
        <f t="shared" si="0"/>
        <v>0.53680117081091794</v>
      </c>
    </row>
    <row r="11" spans="11:29" x14ac:dyDescent="0.25">
      <c r="K11" s="41" t="s">
        <v>38</v>
      </c>
      <c r="L11" s="137">
        <v>37090.027000000002</v>
      </c>
      <c r="M11" s="18">
        <v>36608.963000000003</v>
      </c>
      <c r="N11" s="18">
        <v>38965.864000000001</v>
      </c>
      <c r="O11" s="18">
        <v>48234.228000000003</v>
      </c>
      <c r="P11" s="18">
        <v>51913.701999999997</v>
      </c>
      <c r="Q11" s="18">
        <v>61037.381999999998</v>
      </c>
      <c r="R11" s="18">
        <v>62045.627</v>
      </c>
      <c r="S11" s="18">
        <v>58549.86</v>
      </c>
      <c r="T11" s="18">
        <v>60594.290999999997</v>
      </c>
      <c r="U11" s="18">
        <v>58092.623</v>
      </c>
      <c r="V11" s="18">
        <v>61597</v>
      </c>
      <c r="W11" s="203">
        <v>40090.082999999999</v>
      </c>
      <c r="X11" s="203">
        <v>29906.280999999999</v>
      </c>
      <c r="Y11" s="203">
        <v>36458.588000000003</v>
      </c>
      <c r="Z11" s="203">
        <v>46803.522340000003</v>
      </c>
      <c r="AA11" s="80">
        <f t="shared" si="0"/>
        <v>0.28374478847068896</v>
      </c>
    </row>
    <row r="12" spans="11:29" x14ac:dyDescent="0.25">
      <c r="K12" s="41" t="s">
        <v>39</v>
      </c>
      <c r="L12" s="137">
        <v>60621.614999999998</v>
      </c>
      <c r="M12" s="18">
        <v>36350.442000000003</v>
      </c>
      <c r="N12" s="18">
        <v>44472.633000000002</v>
      </c>
      <c r="O12" s="18">
        <v>38287.07</v>
      </c>
      <c r="P12" s="18">
        <v>47016.014999999999</v>
      </c>
      <c r="Q12" s="18">
        <v>39048.461000000003</v>
      </c>
      <c r="R12" s="18">
        <v>50270.184999999998</v>
      </c>
      <c r="S12" s="18">
        <v>43878.49</v>
      </c>
      <c r="T12" s="18">
        <v>43534.330999999998</v>
      </c>
      <c r="U12" s="18">
        <v>40415.071000000004</v>
      </c>
      <c r="V12" s="18">
        <v>36533</v>
      </c>
      <c r="W12" s="203">
        <v>26975.871999999999</v>
      </c>
      <c r="X12" s="203">
        <v>22248.968000000001</v>
      </c>
      <c r="Y12" s="203">
        <v>25065.266</v>
      </c>
      <c r="Z12" s="203">
        <v>47746.408519999997</v>
      </c>
      <c r="AA12" s="80">
        <f t="shared" si="0"/>
        <v>0.90488337606311453</v>
      </c>
    </row>
    <row r="13" spans="11:29" x14ac:dyDescent="0.25">
      <c r="K13" s="40" t="s">
        <v>27</v>
      </c>
      <c r="L13" s="136">
        <v>43541.262999999999</v>
      </c>
      <c r="M13" s="17">
        <v>35852.972000000002</v>
      </c>
      <c r="N13" s="17">
        <v>40088.831000000006</v>
      </c>
      <c r="O13" s="17">
        <v>38493.945</v>
      </c>
      <c r="P13" s="17">
        <v>38229.976999999999</v>
      </c>
      <c r="Q13" s="17">
        <v>34420.308000000005</v>
      </c>
      <c r="R13" s="17">
        <v>37217.275000000001</v>
      </c>
      <c r="S13" s="17">
        <v>34631.387000000002</v>
      </c>
      <c r="T13" s="17">
        <v>33557.866999999998</v>
      </c>
      <c r="U13" s="17">
        <v>42574.697</v>
      </c>
      <c r="V13" s="17">
        <v>45301</v>
      </c>
      <c r="W13" s="202">
        <v>45102.490000000005</v>
      </c>
      <c r="X13" s="202">
        <v>28970.573</v>
      </c>
      <c r="Y13" s="202">
        <v>34775.832999999999</v>
      </c>
      <c r="Z13" s="202">
        <v>65700.797319999998</v>
      </c>
      <c r="AA13" s="80">
        <f t="shared" si="0"/>
        <v>0.88926595431948385</v>
      </c>
    </row>
    <row r="14" spans="11:29" x14ac:dyDescent="0.25">
      <c r="K14" s="41" t="s">
        <v>38</v>
      </c>
      <c r="L14" s="137">
        <v>16883.927</v>
      </c>
      <c r="M14" s="18">
        <v>12461.005999999999</v>
      </c>
      <c r="N14" s="18">
        <v>17815.111000000001</v>
      </c>
      <c r="O14" s="18">
        <v>14205.526</v>
      </c>
      <c r="P14" s="18">
        <v>11974.448</v>
      </c>
      <c r="Q14" s="18">
        <v>12295.514999999999</v>
      </c>
      <c r="R14" s="18">
        <v>10480.989</v>
      </c>
      <c r="S14" s="18">
        <v>13764.672</v>
      </c>
      <c r="T14" s="18">
        <v>10213.612999999999</v>
      </c>
      <c r="U14" s="18">
        <v>10387.364</v>
      </c>
      <c r="V14" s="18">
        <v>11952</v>
      </c>
      <c r="W14" s="203">
        <v>13086.733</v>
      </c>
      <c r="X14" s="203">
        <v>5964.0540000000001</v>
      </c>
      <c r="Y14" s="203">
        <v>7674.4529999999995</v>
      </c>
      <c r="Z14" s="203">
        <v>11320.2304</v>
      </c>
      <c r="AA14" s="80">
        <f t="shared" si="0"/>
        <v>0.47505371392593077</v>
      </c>
    </row>
    <row r="15" spans="11:29" x14ac:dyDescent="0.25">
      <c r="K15" s="41" t="s">
        <v>39</v>
      </c>
      <c r="L15" s="137">
        <v>26657.335999999999</v>
      </c>
      <c r="M15" s="18">
        <v>23391.966</v>
      </c>
      <c r="N15" s="18">
        <v>22273.72</v>
      </c>
      <c r="O15" s="18">
        <v>24288.419000000002</v>
      </c>
      <c r="P15" s="18">
        <v>26255.528999999999</v>
      </c>
      <c r="Q15" s="18">
        <v>22124.793000000001</v>
      </c>
      <c r="R15" s="18">
        <v>26736.286</v>
      </c>
      <c r="S15" s="18">
        <v>20866.715</v>
      </c>
      <c r="T15" s="18">
        <v>23344.254000000001</v>
      </c>
      <c r="U15" s="18">
        <v>32187.332999999999</v>
      </c>
      <c r="V15" s="18">
        <v>33349</v>
      </c>
      <c r="W15" s="203">
        <v>32015.757000000001</v>
      </c>
      <c r="X15" s="203">
        <v>23006.519</v>
      </c>
      <c r="Y15" s="203">
        <v>27101.379999999997</v>
      </c>
      <c r="Z15" s="203">
        <v>54380.566919999997</v>
      </c>
      <c r="AA15" s="80">
        <f t="shared" si="0"/>
        <v>1.0065608068666614</v>
      </c>
    </row>
    <row r="16" spans="11:29" x14ac:dyDescent="0.25">
      <c r="K16" s="41"/>
      <c r="L16" s="136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202"/>
      <c r="X16" s="202"/>
      <c r="Y16" s="202"/>
      <c r="Z16" s="202"/>
      <c r="AA16" s="80"/>
    </row>
    <row r="17" spans="11:27" x14ac:dyDescent="0.25">
      <c r="K17" s="40" t="s">
        <v>28</v>
      </c>
      <c r="L17" s="136">
        <v>12508.183000000001</v>
      </c>
      <c r="M17" s="17">
        <v>14975.849999999999</v>
      </c>
      <c r="N17" s="17">
        <v>19280.663</v>
      </c>
      <c r="O17" s="17">
        <v>14174.328000000001</v>
      </c>
      <c r="P17" s="17">
        <v>20343.131000000001</v>
      </c>
      <c r="Q17" s="17">
        <v>6315.08</v>
      </c>
      <c r="R17" s="17">
        <v>6704.4690000000001</v>
      </c>
      <c r="S17" s="17">
        <v>6436.85</v>
      </c>
      <c r="T17" s="17">
        <v>2977.63</v>
      </c>
      <c r="U17" s="17">
        <v>5437.9960000000001</v>
      </c>
      <c r="V17" s="17">
        <v>7709</v>
      </c>
      <c r="W17" s="202">
        <v>15780.129000000001</v>
      </c>
      <c r="X17" s="202">
        <v>6436.0840000000007</v>
      </c>
      <c r="Y17" s="202">
        <v>8328.0439999999999</v>
      </c>
      <c r="Z17" s="202">
        <v>15847.799490000009</v>
      </c>
      <c r="AA17" s="80">
        <f>+Z17/Y17-1</f>
        <v>0.90294377527304226</v>
      </c>
    </row>
    <row r="18" spans="11:27" x14ac:dyDescent="0.25">
      <c r="K18" s="41" t="s">
        <v>40</v>
      </c>
      <c r="L18" s="137">
        <v>3907.1869999999999</v>
      </c>
      <c r="M18" s="18">
        <v>2117.346</v>
      </c>
      <c r="N18" s="18">
        <v>5027.1409999999996</v>
      </c>
      <c r="O18" s="18">
        <v>6774.4570000000003</v>
      </c>
      <c r="P18" s="18">
        <v>8553.5020000000004</v>
      </c>
      <c r="Q18" s="18">
        <v>3954.279</v>
      </c>
      <c r="R18" s="18">
        <v>4467.5950000000003</v>
      </c>
      <c r="S18" s="18">
        <v>4910.6840000000002</v>
      </c>
      <c r="T18" s="18">
        <v>1637.539</v>
      </c>
      <c r="U18" s="18">
        <v>3878.8339999999998</v>
      </c>
      <c r="V18" s="18">
        <v>6317</v>
      </c>
      <c r="W18" s="203">
        <v>13733.441000000001</v>
      </c>
      <c r="X18" s="203">
        <v>5743.8450000000003</v>
      </c>
      <c r="Y18" s="203">
        <v>7683.4079999999994</v>
      </c>
      <c r="Z18" s="203">
        <v>13493.91295</v>
      </c>
      <c r="AA18" s="80">
        <f t="shared" ref="AA18:AA40" si="1">+Z18/Y18-1</f>
        <v>0.75624058360560853</v>
      </c>
    </row>
    <row r="19" spans="11:27" x14ac:dyDescent="0.25">
      <c r="K19" s="41" t="s">
        <v>48</v>
      </c>
      <c r="L19" s="137">
        <v>4889.1729999999998</v>
      </c>
      <c r="M19" s="18">
        <v>8366.7219999999998</v>
      </c>
      <c r="N19" s="18">
        <v>8283.7620000000006</v>
      </c>
      <c r="O19" s="18">
        <v>1912.4380000000001</v>
      </c>
      <c r="P19" s="18">
        <v>8389.2669999999998</v>
      </c>
      <c r="Q19" s="18">
        <v>164.679</v>
      </c>
      <c r="R19" s="18">
        <v>272.88799999999998</v>
      </c>
      <c r="S19" s="18">
        <v>226.86199999999999</v>
      </c>
      <c r="T19" s="18">
        <v>300.49799999999999</v>
      </c>
      <c r="U19" s="18">
        <v>381.10500000000002</v>
      </c>
      <c r="V19" s="18">
        <v>373</v>
      </c>
      <c r="W19" s="203">
        <v>849.31899999999996</v>
      </c>
      <c r="X19" s="203">
        <v>217.14500000000001</v>
      </c>
      <c r="Y19" s="203">
        <v>184.529</v>
      </c>
      <c r="Z19" s="203">
        <v>1284.76324000001</v>
      </c>
      <c r="AA19" s="80">
        <f t="shared" si="1"/>
        <v>5.9623920359402049</v>
      </c>
    </row>
    <row r="20" spans="11:27" x14ac:dyDescent="0.25">
      <c r="K20" s="41" t="s">
        <v>41</v>
      </c>
      <c r="L20" s="137">
        <v>3711.8229999999999</v>
      </c>
      <c r="M20" s="18">
        <v>4491.7820000000002</v>
      </c>
      <c r="N20" s="18">
        <v>5969.76</v>
      </c>
      <c r="O20" s="18">
        <v>5487.433</v>
      </c>
      <c r="P20" s="18">
        <v>3400.3620000000001</v>
      </c>
      <c r="Q20" s="18">
        <v>2196.1219999999998</v>
      </c>
      <c r="R20" s="18">
        <v>1963.9860000000001</v>
      </c>
      <c r="S20" s="18">
        <v>1299.3040000000001</v>
      </c>
      <c r="T20" s="18">
        <v>1039.5930000000001</v>
      </c>
      <c r="U20" s="18">
        <v>1178.057</v>
      </c>
      <c r="V20" s="18">
        <v>1019</v>
      </c>
      <c r="W20" s="203">
        <v>1197.3689999999999</v>
      </c>
      <c r="X20" s="203">
        <v>475.09399999999999</v>
      </c>
      <c r="Y20" s="203">
        <v>460.10699999999997</v>
      </c>
      <c r="Z20" s="203">
        <v>1069.1233</v>
      </c>
      <c r="AA20" s="80">
        <f t="shared" si="1"/>
        <v>1.3236405879501945</v>
      </c>
    </row>
    <row r="21" spans="11:27" x14ac:dyDescent="0.25">
      <c r="K21" s="41"/>
      <c r="L21" s="136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202"/>
      <c r="X21" s="202"/>
      <c r="Y21" s="202"/>
      <c r="Z21" s="202"/>
      <c r="AA21" s="80"/>
    </row>
    <row r="22" spans="11:27" x14ac:dyDescent="0.25">
      <c r="K22" s="40" t="s">
        <v>29</v>
      </c>
      <c r="L22" s="136">
        <v>210307.21899999998</v>
      </c>
      <c r="M22" s="17">
        <v>183206.31299999999</v>
      </c>
      <c r="N22" s="17">
        <v>197993.671</v>
      </c>
      <c r="O22" s="17">
        <v>207458.247</v>
      </c>
      <c r="P22" s="17">
        <v>198301.15799999997</v>
      </c>
      <c r="Q22" s="17">
        <v>208999.823</v>
      </c>
      <c r="R22" s="17">
        <v>187182.65100000001</v>
      </c>
      <c r="S22" s="17">
        <v>194558.481</v>
      </c>
      <c r="T22" s="17">
        <v>191999.726</v>
      </c>
      <c r="U22" s="17">
        <v>218291.71799999999</v>
      </c>
      <c r="V22" s="17">
        <v>229090</v>
      </c>
      <c r="W22" s="202">
        <v>227650.196</v>
      </c>
      <c r="X22" s="202">
        <v>225460.962</v>
      </c>
      <c r="Y22" s="202">
        <v>256791.72700000001</v>
      </c>
      <c r="Z22" s="202">
        <v>257911.83480000001</v>
      </c>
      <c r="AA22" s="80">
        <f t="shared" si="1"/>
        <v>4.3619310212434925E-3</v>
      </c>
    </row>
    <row r="23" spans="11:27" x14ac:dyDescent="0.25">
      <c r="K23" s="40" t="s">
        <v>30</v>
      </c>
      <c r="L23" s="136">
        <v>141709.39199999999</v>
      </c>
      <c r="M23" s="17">
        <v>120449.21399999999</v>
      </c>
      <c r="N23" s="17">
        <v>130696.511</v>
      </c>
      <c r="O23" s="17">
        <v>138054.78</v>
      </c>
      <c r="P23" s="17">
        <v>135743.21399999998</v>
      </c>
      <c r="Q23" s="17">
        <v>142950.723</v>
      </c>
      <c r="R23" s="17">
        <v>128071.326</v>
      </c>
      <c r="S23" s="17">
        <v>130235.66099999999</v>
      </c>
      <c r="T23" s="17">
        <v>124633.141</v>
      </c>
      <c r="U23" s="17">
        <v>140662.913</v>
      </c>
      <c r="V23" s="17">
        <v>149226</v>
      </c>
      <c r="W23" s="202">
        <v>143084.01199999999</v>
      </c>
      <c r="X23" s="202">
        <v>141762.274</v>
      </c>
      <c r="Y23" s="202">
        <v>164693.978</v>
      </c>
      <c r="Z23" s="202">
        <v>166375.10068</v>
      </c>
      <c r="AA23" s="80">
        <f t="shared" si="1"/>
        <v>1.0207554036978816E-2</v>
      </c>
    </row>
    <row r="24" spans="11:27" x14ac:dyDescent="0.25">
      <c r="K24" s="41" t="s">
        <v>42</v>
      </c>
      <c r="L24" s="137">
        <v>134105.611</v>
      </c>
      <c r="M24" s="18">
        <v>105970.969</v>
      </c>
      <c r="N24" s="18">
        <v>111147.84600000001</v>
      </c>
      <c r="O24" s="18">
        <v>108552.277</v>
      </c>
      <c r="P24" s="18">
        <v>105587.47199999999</v>
      </c>
      <c r="Q24" s="18">
        <v>109881.96</v>
      </c>
      <c r="R24" s="18">
        <v>97327.755000000005</v>
      </c>
      <c r="S24" s="18">
        <v>100166.178</v>
      </c>
      <c r="T24" s="18">
        <v>93253.089000000007</v>
      </c>
      <c r="U24" s="18">
        <v>103038.299</v>
      </c>
      <c r="V24" s="18">
        <v>105326</v>
      </c>
      <c r="W24" s="203">
        <v>93208.811000000002</v>
      </c>
      <c r="X24" s="203">
        <v>117765.424</v>
      </c>
      <c r="Y24" s="203">
        <v>125064.783</v>
      </c>
      <c r="Z24" s="203">
        <v>143713.24681000001</v>
      </c>
      <c r="AA24" s="80">
        <f t="shared" si="1"/>
        <v>0.14911043191111606</v>
      </c>
    </row>
    <row r="25" spans="11:27" x14ac:dyDescent="0.25">
      <c r="K25" s="41" t="s">
        <v>43</v>
      </c>
      <c r="L25" s="137">
        <v>7603.7809999999999</v>
      </c>
      <c r="M25" s="18">
        <v>14478.245000000001</v>
      </c>
      <c r="N25" s="18">
        <v>19548.665000000001</v>
      </c>
      <c r="O25" s="18">
        <v>29502.503000000001</v>
      </c>
      <c r="P25" s="18">
        <v>30155.741999999998</v>
      </c>
      <c r="Q25" s="18">
        <v>33068.762999999999</v>
      </c>
      <c r="R25" s="18">
        <v>30743.571</v>
      </c>
      <c r="S25" s="18">
        <v>30069.483</v>
      </c>
      <c r="T25" s="18">
        <v>31380.052</v>
      </c>
      <c r="U25" s="18">
        <v>37624.614000000001</v>
      </c>
      <c r="V25" s="18">
        <v>43900</v>
      </c>
      <c r="W25" s="203">
        <v>49875.201000000001</v>
      </c>
      <c r="X25" s="203">
        <v>23996.85</v>
      </c>
      <c r="Y25" s="203">
        <v>39629.195</v>
      </c>
      <c r="Z25" s="203">
        <v>22661.853869999999</v>
      </c>
      <c r="AA25" s="80">
        <f t="shared" si="1"/>
        <v>-0.42815255596284507</v>
      </c>
    </row>
    <row r="26" spans="11:27" x14ac:dyDescent="0.25">
      <c r="K26" s="40" t="s">
        <v>31</v>
      </c>
      <c r="L26" s="136">
        <v>68597.827000000005</v>
      </c>
      <c r="M26" s="17">
        <v>62757.099000000002</v>
      </c>
      <c r="N26" s="17">
        <v>67297.16</v>
      </c>
      <c r="O26" s="17">
        <v>69403.467000000004</v>
      </c>
      <c r="P26" s="17">
        <v>62557.943999999996</v>
      </c>
      <c r="Q26" s="17">
        <v>66049.100000000006</v>
      </c>
      <c r="R26" s="17">
        <v>59111.324999999997</v>
      </c>
      <c r="S26" s="17">
        <v>64322.82</v>
      </c>
      <c r="T26" s="17">
        <v>67366.584999999992</v>
      </c>
      <c r="U26" s="17">
        <v>77628.804999999993</v>
      </c>
      <c r="V26" s="17">
        <v>79864</v>
      </c>
      <c r="W26" s="202">
        <v>84566.184000000008</v>
      </c>
      <c r="X26" s="202">
        <v>83698.687999999995</v>
      </c>
      <c r="Y26" s="202">
        <v>92097.749000000011</v>
      </c>
      <c r="Z26" s="202">
        <v>91536.734120000008</v>
      </c>
      <c r="AA26" s="80">
        <f t="shared" si="1"/>
        <v>-6.0915156569136819E-3</v>
      </c>
    </row>
    <row r="27" spans="11:27" x14ac:dyDescent="0.25">
      <c r="K27" s="41" t="s">
        <v>44</v>
      </c>
      <c r="L27" s="137">
        <v>50454.284</v>
      </c>
      <c r="M27" s="18">
        <v>38049.569000000003</v>
      </c>
      <c r="N27" s="18">
        <v>40914.099000000002</v>
      </c>
      <c r="O27" s="18">
        <v>34507.088000000003</v>
      </c>
      <c r="P27" s="18">
        <v>33773.964999999997</v>
      </c>
      <c r="Q27" s="18">
        <v>37710.735000000001</v>
      </c>
      <c r="R27" s="18">
        <v>29571.583999999999</v>
      </c>
      <c r="S27" s="18">
        <v>36680.186000000002</v>
      </c>
      <c r="T27" s="18">
        <v>41343.618999999999</v>
      </c>
      <c r="U27" s="18">
        <v>42622.084999999999</v>
      </c>
      <c r="V27" s="18">
        <v>35631</v>
      </c>
      <c r="W27" s="203">
        <v>29469.485000000001</v>
      </c>
      <c r="X27" s="203">
        <v>36530.71</v>
      </c>
      <c r="Y27" s="203">
        <v>38778.195</v>
      </c>
      <c r="Z27" s="203">
        <v>34715.196000000004</v>
      </c>
      <c r="AA27" s="80">
        <f t="shared" si="1"/>
        <v>-0.10477535119930148</v>
      </c>
    </row>
    <row r="28" spans="11:27" x14ac:dyDescent="0.25">
      <c r="K28" s="41" t="s">
        <v>45</v>
      </c>
      <c r="L28" s="137">
        <v>18143.543000000001</v>
      </c>
      <c r="M28" s="18">
        <v>24707.53</v>
      </c>
      <c r="N28" s="18">
        <v>26383.061000000002</v>
      </c>
      <c r="O28" s="18">
        <v>34896.379000000001</v>
      </c>
      <c r="P28" s="18">
        <v>28783.978999999999</v>
      </c>
      <c r="Q28" s="18">
        <v>28338.365000000002</v>
      </c>
      <c r="R28" s="18">
        <v>29539.741000000002</v>
      </c>
      <c r="S28" s="18">
        <v>27642.633999999998</v>
      </c>
      <c r="T28" s="18">
        <v>26022.966</v>
      </c>
      <c r="U28" s="18">
        <v>35006.720000000001</v>
      </c>
      <c r="V28" s="18">
        <v>44233</v>
      </c>
      <c r="W28" s="203">
        <v>55096.699000000001</v>
      </c>
      <c r="X28" s="203">
        <v>47167.978000000003</v>
      </c>
      <c r="Y28" s="203">
        <v>53319.554000000004</v>
      </c>
      <c r="Z28" s="203">
        <v>56821.538119999997</v>
      </c>
      <c r="AA28" s="80">
        <f t="shared" si="1"/>
        <v>6.567917128489098E-2</v>
      </c>
    </row>
    <row r="29" spans="11:27" x14ac:dyDescent="0.25">
      <c r="K29" s="41"/>
      <c r="L29" s="137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203"/>
      <c r="X29" s="203"/>
      <c r="Y29" s="203"/>
      <c r="Z29" s="203"/>
      <c r="AA29" s="80"/>
    </row>
    <row r="30" spans="11:27" x14ac:dyDescent="0.25">
      <c r="K30" s="40" t="s">
        <v>32</v>
      </c>
      <c r="L30" s="137">
        <v>1698.8710000000001</v>
      </c>
      <c r="M30" s="18">
        <v>1006.966</v>
      </c>
      <c r="N30" s="18">
        <v>1798.643</v>
      </c>
      <c r="O30" s="18">
        <v>1399.9670000000001</v>
      </c>
      <c r="P30" s="18">
        <v>1282.3109999999999</v>
      </c>
      <c r="Q30" s="18">
        <v>1123.5409999999999</v>
      </c>
      <c r="R30" s="18">
        <v>1540.671</v>
      </c>
      <c r="S30" s="18">
        <v>1870.299</v>
      </c>
      <c r="T30" s="18">
        <v>1473.5160000000001</v>
      </c>
      <c r="U30" s="18">
        <v>1730.4190000000001</v>
      </c>
      <c r="V30" s="18">
        <v>2145</v>
      </c>
      <c r="W30" s="203">
        <v>2558.087</v>
      </c>
      <c r="X30" s="203">
        <v>1897.077</v>
      </c>
      <c r="Y30" s="203">
        <v>2813.9389999999999</v>
      </c>
      <c r="Z30" s="203">
        <v>3697.6363200000001</v>
      </c>
      <c r="AA30" s="80">
        <f t="shared" si="1"/>
        <v>0.31404281329481565</v>
      </c>
    </row>
    <row r="31" spans="11:27" x14ac:dyDescent="0.25">
      <c r="K31" s="40"/>
      <c r="L31" s="136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202"/>
      <c r="X31" s="202"/>
      <c r="Y31" s="202"/>
      <c r="Z31" s="202"/>
      <c r="AA31" s="80"/>
    </row>
    <row r="32" spans="11:27" x14ac:dyDescent="0.25">
      <c r="K32" s="40" t="s">
        <v>33</v>
      </c>
      <c r="L32" s="137">
        <v>47539.253000000004</v>
      </c>
      <c r="M32" s="18">
        <v>42904.619000000006</v>
      </c>
      <c r="N32" s="18">
        <v>53789.618900000001</v>
      </c>
      <c r="O32" s="18">
        <v>53973.866000000002</v>
      </c>
      <c r="P32" s="18">
        <v>57593.467000000004</v>
      </c>
      <c r="Q32" s="18">
        <v>56031.612999999998</v>
      </c>
      <c r="R32" s="18">
        <v>55933.193999999996</v>
      </c>
      <c r="S32" s="18">
        <v>42587.054000000004</v>
      </c>
      <c r="T32" s="18">
        <v>36144.692000000003</v>
      </c>
      <c r="U32" s="18">
        <v>34810.784999999996</v>
      </c>
      <c r="V32" s="18">
        <v>44000</v>
      </c>
      <c r="W32" s="203">
        <v>35029.049000000006</v>
      </c>
      <c r="X32" s="203">
        <v>34951.145000000004</v>
      </c>
      <c r="Y32" s="203">
        <v>42400.140999999996</v>
      </c>
      <c r="Z32" s="203">
        <v>76413.627819999994</v>
      </c>
      <c r="AA32" s="80">
        <f t="shared" si="1"/>
        <v>0.80220221012944282</v>
      </c>
    </row>
    <row r="33" spans="11:27" x14ac:dyDescent="0.25">
      <c r="K33" s="40"/>
      <c r="L33" s="136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202"/>
      <c r="X33" s="202"/>
      <c r="Y33" s="202"/>
      <c r="Z33" s="202"/>
      <c r="AA33" s="80"/>
    </row>
    <row r="34" spans="11:27" x14ac:dyDescent="0.25">
      <c r="K34" s="40" t="s">
        <v>34</v>
      </c>
      <c r="L34" s="137">
        <v>395.87</v>
      </c>
      <c r="M34" s="18">
        <v>50.365000000000002</v>
      </c>
      <c r="N34" s="18">
        <v>7.6319999999999997</v>
      </c>
      <c r="O34" s="18">
        <v>17.628</v>
      </c>
      <c r="P34" s="18">
        <v>25.484000000000002</v>
      </c>
      <c r="Q34" s="18">
        <v>43.706000000000003</v>
      </c>
      <c r="R34" s="18">
        <v>45.917999999999999</v>
      </c>
      <c r="S34" s="18">
        <v>42.415999999999997</v>
      </c>
      <c r="T34" s="18">
        <v>185.41900000000001</v>
      </c>
      <c r="U34" s="18">
        <v>141.06899999999999</v>
      </c>
      <c r="V34" s="18">
        <v>36</v>
      </c>
      <c r="W34" s="203">
        <v>18.817</v>
      </c>
      <c r="X34" s="203">
        <v>18.396000000000001</v>
      </c>
      <c r="Y34" s="203">
        <v>23.186999999999998</v>
      </c>
      <c r="Z34" s="203">
        <v>64.881640000000004</v>
      </c>
      <c r="AA34" s="80">
        <f t="shared" si="1"/>
        <v>1.7981903652908962</v>
      </c>
    </row>
    <row r="35" spans="11:27" x14ac:dyDescent="0.25">
      <c r="K35" s="41"/>
      <c r="L35" s="136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202"/>
      <c r="X35" s="202"/>
      <c r="Y35" s="202"/>
      <c r="Z35" s="202"/>
      <c r="AA35" s="80"/>
    </row>
    <row r="36" spans="11:27" x14ac:dyDescent="0.25">
      <c r="K36" s="40" t="s">
        <v>35</v>
      </c>
      <c r="L36" s="136">
        <v>76634.856</v>
      </c>
      <c r="M36" s="17">
        <v>64695.260999999999</v>
      </c>
      <c r="N36" s="17">
        <v>72828.59</v>
      </c>
      <c r="O36" s="17">
        <v>77446.831999999995</v>
      </c>
      <c r="P36" s="17">
        <v>75852.125999999989</v>
      </c>
      <c r="Q36" s="17">
        <v>82548.986999999994</v>
      </c>
      <c r="R36" s="17">
        <v>91506.599000000002</v>
      </c>
      <c r="S36" s="17">
        <v>88659.994999999995</v>
      </c>
      <c r="T36" s="17">
        <v>92553.64</v>
      </c>
      <c r="U36" s="17">
        <v>100249.65700000001</v>
      </c>
      <c r="V36" s="17">
        <v>110585</v>
      </c>
      <c r="W36" s="202">
        <v>109061.05200000001</v>
      </c>
      <c r="X36" s="202">
        <v>91022.565999999992</v>
      </c>
      <c r="Y36" s="202">
        <v>117098</v>
      </c>
      <c r="Z36" s="202">
        <v>147440.51487000001</v>
      </c>
      <c r="AA36" s="80">
        <f t="shared" si="1"/>
        <v>0.25912069266768012</v>
      </c>
    </row>
    <row r="37" spans="11:27" x14ac:dyDescent="0.25">
      <c r="K37" s="40" t="s">
        <v>36</v>
      </c>
      <c r="L37" s="136">
        <v>61647.468999999997</v>
      </c>
      <c r="M37" s="17">
        <v>50917.58</v>
      </c>
      <c r="N37" s="17">
        <v>57780.474999999999</v>
      </c>
      <c r="O37" s="17">
        <v>60983.644</v>
      </c>
      <c r="P37" s="17">
        <v>57448.550999999992</v>
      </c>
      <c r="Q37" s="17">
        <v>63766.895999999993</v>
      </c>
      <c r="R37" s="17">
        <v>68109.72</v>
      </c>
      <c r="S37" s="17">
        <v>64709.654999999999</v>
      </c>
      <c r="T37" s="17">
        <v>71663.304000000004</v>
      </c>
      <c r="U37" s="17">
        <v>76190.404999999999</v>
      </c>
      <c r="V37" s="17">
        <v>85535</v>
      </c>
      <c r="W37" s="202">
        <v>81765.638000000006</v>
      </c>
      <c r="X37" s="202">
        <v>71508.639999999985</v>
      </c>
      <c r="Y37" s="202">
        <v>92912.380999999994</v>
      </c>
      <c r="Z37" s="202">
        <v>112891.14679</v>
      </c>
      <c r="AA37" s="80">
        <f t="shared" si="1"/>
        <v>0.21502802505943741</v>
      </c>
    </row>
    <row r="38" spans="11:27" hidden="1" x14ac:dyDescent="0.25">
      <c r="K38" s="41" t="s">
        <v>49</v>
      </c>
      <c r="L38" s="137">
        <v>2064.4690000000001</v>
      </c>
      <c r="M38" s="18">
        <v>1306.546</v>
      </c>
      <c r="N38" s="18">
        <v>1464.7819999999999</v>
      </c>
      <c r="O38" s="18">
        <v>1559.8230000000001</v>
      </c>
      <c r="P38" s="18">
        <v>1377.893</v>
      </c>
      <c r="Q38" s="18">
        <v>1929.7360000000001</v>
      </c>
      <c r="R38" s="18">
        <v>1986.424</v>
      </c>
      <c r="S38" s="18">
        <v>1781.145</v>
      </c>
      <c r="T38" s="18">
        <v>1714.8109999999999</v>
      </c>
      <c r="U38" s="18">
        <v>1852.2180000000001</v>
      </c>
      <c r="V38" s="18">
        <v>1945</v>
      </c>
      <c r="W38" s="203">
        <v>1479.9639999999999</v>
      </c>
      <c r="X38" s="203">
        <v>19513.925999999999</v>
      </c>
      <c r="Y38" s="203"/>
      <c r="Z38" s="203"/>
      <c r="AA38" s="80" t="e">
        <f t="shared" si="1"/>
        <v>#DIV/0!</v>
      </c>
    </row>
    <row r="39" spans="11:27" ht="15.75" hidden="1" thickBot="1" x14ac:dyDescent="0.3">
      <c r="K39" s="66" t="s">
        <v>46</v>
      </c>
      <c r="L39" s="137">
        <v>59583</v>
      </c>
      <c r="M39" s="18">
        <v>49611.034</v>
      </c>
      <c r="N39" s="18">
        <v>56315.692999999999</v>
      </c>
      <c r="O39" s="18">
        <v>59423.821000000004</v>
      </c>
      <c r="P39" s="18">
        <v>56070.657999999996</v>
      </c>
      <c r="Q39" s="18">
        <v>61837.159999999996</v>
      </c>
      <c r="R39" s="18">
        <v>66123.296000000002</v>
      </c>
      <c r="S39" s="18">
        <v>62928.51</v>
      </c>
      <c r="T39" s="18">
        <v>69948.493000000002</v>
      </c>
      <c r="U39" s="18">
        <v>74338.187000000005</v>
      </c>
      <c r="V39" s="18">
        <v>83590</v>
      </c>
      <c r="W39" s="203">
        <v>80285.673999999999</v>
      </c>
      <c r="X39" s="203"/>
      <c r="Y39" s="203"/>
      <c r="Z39" s="203"/>
      <c r="AA39" s="80" t="e">
        <f t="shared" si="1"/>
        <v>#DIV/0!</v>
      </c>
    </row>
    <row r="40" spans="11:27" ht="15.75" thickBot="1" x14ac:dyDescent="0.3">
      <c r="K40" s="65" t="s">
        <v>37</v>
      </c>
      <c r="L40" s="138">
        <v>14987.387000000001</v>
      </c>
      <c r="M40" s="19">
        <v>13777.681</v>
      </c>
      <c r="N40" s="19">
        <v>15048.115</v>
      </c>
      <c r="O40" s="19">
        <v>16463.187999999998</v>
      </c>
      <c r="P40" s="19">
        <v>18403.575000000001</v>
      </c>
      <c r="Q40" s="19">
        <v>18782.091</v>
      </c>
      <c r="R40" s="19">
        <v>23396.879000000001</v>
      </c>
      <c r="S40" s="19">
        <v>23950.34</v>
      </c>
      <c r="T40" s="19">
        <v>20890.335999999999</v>
      </c>
      <c r="U40" s="19">
        <v>24059.252</v>
      </c>
      <c r="V40" s="19">
        <v>25050</v>
      </c>
      <c r="W40" s="204">
        <v>27295.414000000001</v>
      </c>
      <c r="X40" s="204">
        <v>19514</v>
      </c>
      <c r="Y40" s="204">
        <v>24185.618999999999</v>
      </c>
      <c r="Z40" s="204">
        <v>34549.36808</v>
      </c>
      <c r="AA40" s="81">
        <f t="shared" si="1"/>
        <v>0.42850873818859059</v>
      </c>
    </row>
    <row r="213" spans="1:16" x14ac:dyDescent="0.25">
      <c r="A213" s="273" t="s">
        <v>64</v>
      </c>
      <c r="B213" s="273"/>
      <c r="C213" s="289"/>
      <c r="D213" s="78">
        <v>2011</v>
      </c>
      <c r="E213" s="78">
        <v>2012</v>
      </c>
      <c r="F213" s="78">
        <v>2013</v>
      </c>
      <c r="G213" s="78">
        <v>2014</v>
      </c>
      <c r="H213" s="78">
        <v>2015</v>
      </c>
      <c r="I213" s="78">
        <v>2016</v>
      </c>
      <c r="J213" s="78">
        <v>2017</v>
      </c>
      <c r="K213" s="78">
        <v>2018</v>
      </c>
      <c r="L213" s="78">
        <v>2019</v>
      </c>
      <c r="M213" s="78">
        <v>2020</v>
      </c>
      <c r="N213" s="78">
        <v>2021</v>
      </c>
      <c r="O213" s="78">
        <v>2022</v>
      </c>
    </row>
    <row r="214" spans="1:16" x14ac:dyDescent="0.25">
      <c r="A214" s="273"/>
      <c r="B214" s="273"/>
      <c r="C214" s="289"/>
      <c r="D214" s="149">
        <v>0.37782276584213137</v>
      </c>
      <c r="E214" s="149">
        <v>0.37724382340785734</v>
      </c>
      <c r="F214" s="149">
        <v>0.37113101221735673</v>
      </c>
      <c r="G214" s="149">
        <v>0.36643134321548537</v>
      </c>
      <c r="H214" s="149">
        <v>0.32266843064385742</v>
      </c>
      <c r="I214" s="149">
        <v>0.31429093507917277</v>
      </c>
      <c r="J214" s="149">
        <v>0.33236011087502237</v>
      </c>
      <c r="K214" s="149">
        <v>0.33293923818911497</v>
      </c>
      <c r="L214" s="149">
        <v>0.31156089997379122</v>
      </c>
      <c r="M214" s="149">
        <v>0.29383109897574822</v>
      </c>
      <c r="N214" s="149">
        <v>0.32</v>
      </c>
      <c r="O214" s="149">
        <f>+Z5/'Papeles y Cartones'!$AA$4</f>
        <v>0.36960403207372827</v>
      </c>
    </row>
    <row r="215" spans="1:16" x14ac:dyDescent="0.25">
      <c r="P215" s="240"/>
    </row>
    <row r="216" spans="1:16" ht="45.75" customHeight="1" x14ac:dyDescent="0.25">
      <c r="B216" s="283" t="s">
        <v>116</v>
      </c>
      <c r="C216" s="283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</row>
  </sheetData>
  <mergeCells count="4">
    <mergeCell ref="B216:P216"/>
    <mergeCell ref="K5:K6"/>
    <mergeCell ref="L2:Y2"/>
    <mergeCell ref="A213:C214"/>
  </mergeCells>
  <hyperlinks>
    <hyperlink ref="AC1" location="Indice!A1" display="Indice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L1:AC39"/>
  <sheetViews>
    <sheetView zoomScale="90" zoomScaleNormal="90" workbookViewId="0">
      <selection activeCell="AB3" sqref="AB3"/>
    </sheetView>
  </sheetViews>
  <sheetFormatPr baseColWidth="10" defaultColWidth="11.42578125" defaultRowHeight="15" x14ac:dyDescent="0.25"/>
  <cols>
    <col min="1" max="10" width="11.42578125" style="79"/>
    <col min="11" max="11" width="7.7109375" style="79" customWidth="1"/>
    <col min="12" max="12" width="32.5703125" style="79" customWidth="1"/>
    <col min="13" max="21" width="8.28515625" style="79" bestFit="1" customWidth="1"/>
    <col min="22" max="25" width="8.28515625" style="79" customWidth="1"/>
    <col min="26" max="26" width="10.42578125" style="79" bestFit="1" customWidth="1"/>
    <col min="27" max="27" width="10.42578125" style="79" customWidth="1"/>
    <col min="28" max="16384" width="11.42578125" style="79"/>
  </cols>
  <sheetData>
    <row r="1" spans="12:29" ht="30" customHeight="1" thickBot="1" x14ac:dyDescent="0.3">
      <c r="AC1" s="197" t="s">
        <v>105</v>
      </c>
    </row>
    <row r="2" spans="12:29" ht="27" thickBot="1" x14ac:dyDescent="0.3">
      <c r="L2" s="20"/>
      <c r="M2" s="141">
        <v>2008</v>
      </c>
      <c r="N2" s="142">
        <v>2009</v>
      </c>
      <c r="O2" s="142">
        <v>2010</v>
      </c>
      <c r="P2" s="142">
        <v>2011</v>
      </c>
      <c r="Q2" s="142">
        <v>2012</v>
      </c>
      <c r="R2" s="142">
        <v>2013</v>
      </c>
      <c r="S2" s="142">
        <v>2014</v>
      </c>
      <c r="T2" s="142">
        <v>2015</v>
      </c>
      <c r="U2" s="142">
        <v>2016</v>
      </c>
      <c r="V2" s="142">
        <v>2017</v>
      </c>
      <c r="W2" s="142">
        <v>2018</v>
      </c>
      <c r="X2" s="205">
        <v>2019</v>
      </c>
      <c r="Y2" s="205">
        <v>2020</v>
      </c>
      <c r="Z2" s="205">
        <v>2021</v>
      </c>
      <c r="AA2" s="205">
        <v>2022</v>
      </c>
      <c r="AB2" s="106" t="s">
        <v>118</v>
      </c>
    </row>
    <row r="3" spans="12:29" x14ac:dyDescent="0.25">
      <c r="L3" s="139" t="s">
        <v>22</v>
      </c>
      <c r="M3" s="143">
        <v>205991.883</v>
      </c>
      <c r="N3" s="107">
        <v>200006.73699999999</v>
      </c>
      <c r="O3" s="107">
        <v>205997.61500000002</v>
      </c>
      <c r="P3" s="107">
        <v>196225.21799999999</v>
      </c>
      <c r="Q3" s="107">
        <f t="shared" ref="Q3:V3" si="0">+Q5+Q15+Q20+Q28+Q30+Q32+Q34</f>
        <v>199800.56000000003</v>
      </c>
      <c r="R3" s="107">
        <f t="shared" si="0"/>
        <v>193977.01999999996</v>
      </c>
      <c r="S3" s="107">
        <f t="shared" si="0"/>
        <v>169125.00299999997</v>
      </c>
      <c r="T3" s="107">
        <f t="shared" si="0"/>
        <v>150346.00400000002</v>
      </c>
      <c r="U3" s="107">
        <f t="shared" si="0"/>
        <v>134071.76299999998</v>
      </c>
      <c r="V3" s="107">
        <f t="shared" si="0"/>
        <v>166702.58800000002</v>
      </c>
      <c r="W3" s="107">
        <v>164099</v>
      </c>
      <c r="X3" s="206">
        <v>161316.75599999999</v>
      </c>
      <c r="Y3" s="206">
        <v>146910.69899999999</v>
      </c>
      <c r="Z3" s="206">
        <v>138702.834</v>
      </c>
      <c r="AA3" s="206">
        <v>130568.64599999998</v>
      </c>
      <c r="AB3" s="108">
        <f>+AA3/Z3-1</f>
        <v>-5.8644713777081359E-2</v>
      </c>
    </row>
    <row r="4" spans="12:29" x14ac:dyDescent="0.25">
      <c r="L4" s="140"/>
      <c r="M4" s="144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207"/>
      <c r="Y4" s="207"/>
      <c r="Z4" s="207"/>
      <c r="AA4" s="207"/>
      <c r="AB4" s="108"/>
    </row>
    <row r="5" spans="12:29" x14ac:dyDescent="0.25">
      <c r="L5" s="33" t="s">
        <v>23</v>
      </c>
      <c r="M5" s="143">
        <v>102827.59999999999</v>
      </c>
      <c r="N5" s="107">
        <v>73374.309999999983</v>
      </c>
      <c r="O5" s="107">
        <v>81979.409000000014</v>
      </c>
      <c r="P5" s="107">
        <v>80865.782000000007</v>
      </c>
      <c r="Q5" s="107">
        <f t="shared" ref="Q5:V5" si="1">+Q6+Q7</f>
        <v>90983.67300000001</v>
      </c>
      <c r="R5" s="107">
        <f t="shared" si="1"/>
        <v>96859.172999999995</v>
      </c>
      <c r="S5" s="107">
        <f t="shared" si="1"/>
        <v>77015.739999999991</v>
      </c>
      <c r="T5" s="107">
        <f t="shared" si="1"/>
        <v>73636.664000000004</v>
      </c>
      <c r="U5" s="107">
        <f t="shared" si="1"/>
        <v>76777.426999999996</v>
      </c>
      <c r="V5" s="107">
        <f t="shared" si="1"/>
        <v>86418.308999999994</v>
      </c>
      <c r="W5" s="107">
        <v>80401</v>
      </c>
      <c r="X5" s="206">
        <v>86332.65800000001</v>
      </c>
      <c r="Y5" s="206">
        <v>49498.455000000009</v>
      </c>
      <c r="Z5" s="206">
        <v>43641.413</v>
      </c>
      <c r="AA5" s="206">
        <v>14952.11</v>
      </c>
      <c r="AB5" s="108">
        <f t="shared" ref="AB5:AB13" si="2">+AA5/Z5-1</f>
        <v>-0.6573871244728029</v>
      </c>
    </row>
    <row r="6" spans="12:29" x14ac:dyDescent="0.25">
      <c r="L6" s="30" t="s">
        <v>24</v>
      </c>
      <c r="M6" s="144">
        <v>2.1000000000000001E-2</v>
      </c>
      <c r="N6" s="145">
        <v>276.86200000000002</v>
      </c>
      <c r="O6" s="145">
        <v>48.008000000000003</v>
      </c>
      <c r="P6" s="145">
        <v>9.6639999999999997</v>
      </c>
      <c r="Q6" s="145">
        <v>8.5000000000000006E-2</v>
      </c>
      <c r="R6" s="145">
        <v>52.947000000000003</v>
      </c>
      <c r="S6" s="146">
        <v>428.55200000000002</v>
      </c>
      <c r="T6" s="146">
        <v>230.40899999999999</v>
      </c>
      <c r="U6" s="146">
        <v>0.374</v>
      </c>
      <c r="V6" s="146">
        <v>0.56699999999999995</v>
      </c>
      <c r="W6" s="146">
        <v>87</v>
      </c>
      <c r="X6" s="208">
        <v>21.779</v>
      </c>
      <c r="Y6" s="208">
        <v>19.745000000000001</v>
      </c>
      <c r="Z6" s="208">
        <v>183.78800000000001</v>
      </c>
      <c r="AA6" s="208">
        <v>249.74799999999999</v>
      </c>
      <c r="AB6" s="108">
        <f t="shared" si="2"/>
        <v>0.35889176660064837</v>
      </c>
    </row>
    <row r="7" spans="12:29" x14ac:dyDescent="0.25">
      <c r="L7" s="33" t="s">
        <v>25</v>
      </c>
      <c r="M7" s="143">
        <v>102827.579</v>
      </c>
      <c r="N7" s="107">
        <v>73097.447999999989</v>
      </c>
      <c r="O7" s="107">
        <v>81931.401000000013</v>
      </c>
      <c r="P7" s="107">
        <v>80856.118000000002</v>
      </c>
      <c r="Q7" s="107">
        <f t="shared" ref="Q7:V7" si="3">+Q8+Q11</f>
        <v>90983.588000000003</v>
      </c>
      <c r="R7" s="107">
        <f t="shared" si="3"/>
        <v>96806.225999999995</v>
      </c>
      <c r="S7" s="107">
        <f t="shared" si="3"/>
        <v>76587.187999999995</v>
      </c>
      <c r="T7" s="107">
        <f t="shared" si="3"/>
        <v>73406.255000000005</v>
      </c>
      <c r="U7" s="107">
        <f t="shared" si="3"/>
        <v>76777.053</v>
      </c>
      <c r="V7" s="107">
        <f t="shared" si="3"/>
        <v>86417.741999999998</v>
      </c>
      <c r="W7" s="107">
        <v>80314</v>
      </c>
      <c r="X7" s="206">
        <v>86310.879000000015</v>
      </c>
      <c r="Y7" s="206">
        <v>49478.710000000006</v>
      </c>
      <c r="Z7" s="206">
        <v>43457.625</v>
      </c>
      <c r="AA7" s="206">
        <v>14702.362000000001</v>
      </c>
      <c r="AB7" s="108">
        <f t="shared" si="2"/>
        <v>-0.66168510129120039</v>
      </c>
    </row>
    <row r="8" spans="12:29" x14ac:dyDescent="0.25">
      <c r="L8" s="33" t="s">
        <v>26</v>
      </c>
      <c r="M8" s="143">
        <v>12737.472</v>
      </c>
      <c r="N8" s="107">
        <v>11488.764000000001</v>
      </c>
      <c r="O8" s="107">
        <v>8737.0960000000014</v>
      </c>
      <c r="P8" s="107">
        <v>4016.0919999999996</v>
      </c>
      <c r="Q8" s="107">
        <f t="shared" ref="Q8:V8" si="4">+Q9+Q10</f>
        <v>3937.5639999999999</v>
      </c>
      <c r="R8" s="107">
        <f t="shared" si="4"/>
        <v>2919.5910000000003</v>
      </c>
      <c r="S8" s="107">
        <f t="shared" si="4"/>
        <v>1460.6200000000001</v>
      </c>
      <c r="T8" s="107">
        <f t="shared" si="4"/>
        <v>653.77699999999993</v>
      </c>
      <c r="U8" s="107">
        <f t="shared" si="4"/>
        <v>2438.1740000000004</v>
      </c>
      <c r="V8" s="107">
        <f t="shared" si="4"/>
        <v>1837.3820000000001</v>
      </c>
      <c r="W8" s="107">
        <v>2301</v>
      </c>
      <c r="X8" s="206">
        <v>1832.5119999999999</v>
      </c>
      <c r="Y8" s="206">
        <v>1707.741</v>
      </c>
      <c r="Z8" s="206">
        <v>2418.5169999999998</v>
      </c>
      <c r="AA8" s="206">
        <v>135.64699999999999</v>
      </c>
      <c r="AB8" s="108">
        <f t="shared" si="2"/>
        <v>-0.94391315008329479</v>
      </c>
    </row>
    <row r="9" spans="12:29" x14ac:dyDescent="0.25">
      <c r="L9" s="30" t="s">
        <v>38</v>
      </c>
      <c r="M9" s="144">
        <v>25.536000000000001</v>
      </c>
      <c r="N9" s="145">
        <v>13.468</v>
      </c>
      <c r="O9" s="145">
        <v>75.388000000000005</v>
      </c>
      <c r="P9" s="145">
        <v>9.2999999999999999E-2</v>
      </c>
      <c r="Q9" s="145">
        <v>2.1219999999999999</v>
      </c>
      <c r="R9" s="145">
        <v>417.15499999999997</v>
      </c>
      <c r="S9" s="146">
        <v>3.49</v>
      </c>
      <c r="T9" s="146">
        <v>1.7809999999999999</v>
      </c>
      <c r="U9" s="146">
        <v>16.068000000000001</v>
      </c>
      <c r="V9" s="146">
        <v>5.5E-2</v>
      </c>
      <c r="W9" s="146">
        <v>23</v>
      </c>
      <c r="X9" s="208">
        <v>22.434000000000001</v>
      </c>
      <c r="Y9" s="208">
        <v>16.100000000000001</v>
      </c>
      <c r="Z9" s="208">
        <v>110.562</v>
      </c>
      <c r="AA9" s="208">
        <v>5.3689999999999998</v>
      </c>
      <c r="AB9" s="108">
        <f t="shared" si="2"/>
        <v>-0.95143901159530397</v>
      </c>
    </row>
    <row r="10" spans="12:29" x14ac:dyDescent="0.25">
      <c r="L10" s="30" t="s">
        <v>39</v>
      </c>
      <c r="M10" s="144">
        <v>12711.936</v>
      </c>
      <c r="N10" s="145">
        <v>11475.296</v>
      </c>
      <c r="O10" s="145">
        <v>8661.7080000000005</v>
      </c>
      <c r="P10" s="145">
        <v>4015.9989999999998</v>
      </c>
      <c r="Q10" s="145">
        <v>3935.442</v>
      </c>
      <c r="R10" s="145">
        <v>2502.4360000000001</v>
      </c>
      <c r="S10" s="146">
        <v>1457.13</v>
      </c>
      <c r="T10" s="146">
        <v>651.99599999999998</v>
      </c>
      <c r="U10" s="146">
        <v>2422.1060000000002</v>
      </c>
      <c r="V10" s="146">
        <v>1837.327</v>
      </c>
      <c r="W10" s="146">
        <v>2278</v>
      </c>
      <c r="X10" s="208">
        <v>1810.078</v>
      </c>
      <c r="Y10" s="208">
        <v>1691.6410000000001</v>
      </c>
      <c r="Z10" s="208">
        <v>2307.9549999999999</v>
      </c>
      <c r="AA10" s="208">
        <v>130.27799999999999</v>
      </c>
      <c r="AB10" s="108">
        <f t="shared" si="2"/>
        <v>-0.94355262559278663</v>
      </c>
    </row>
    <row r="11" spans="12:29" x14ac:dyDescent="0.25">
      <c r="L11" s="33" t="s">
        <v>27</v>
      </c>
      <c r="M11" s="143">
        <v>90090.107000000004</v>
      </c>
      <c r="N11" s="107">
        <v>61608.683999999994</v>
      </c>
      <c r="O11" s="107">
        <v>73194.305000000008</v>
      </c>
      <c r="P11" s="107">
        <v>76840.025999999998</v>
      </c>
      <c r="Q11" s="107">
        <f t="shared" ref="Q11:V11" si="5">+Q12+Q13</f>
        <v>87046.024000000005</v>
      </c>
      <c r="R11" s="107">
        <f t="shared" si="5"/>
        <v>93886.634999999995</v>
      </c>
      <c r="S11" s="107">
        <f t="shared" si="5"/>
        <v>75126.567999999999</v>
      </c>
      <c r="T11" s="107">
        <f t="shared" si="5"/>
        <v>72752.478000000003</v>
      </c>
      <c r="U11" s="107">
        <f t="shared" si="5"/>
        <v>74338.879000000001</v>
      </c>
      <c r="V11" s="107">
        <f t="shared" si="5"/>
        <v>84580.36</v>
      </c>
      <c r="W11" s="107">
        <v>78013</v>
      </c>
      <c r="X11" s="206">
        <v>84478.367000000013</v>
      </c>
      <c r="Y11" s="206">
        <v>47770.969000000005</v>
      </c>
      <c r="Z11" s="206">
        <v>41039.108</v>
      </c>
      <c r="AA11" s="206">
        <v>14566.715</v>
      </c>
      <c r="AB11" s="108">
        <f t="shared" si="2"/>
        <v>-0.64505283594370522</v>
      </c>
    </row>
    <row r="12" spans="12:29" x14ac:dyDescent="0.25">
      <c r="L12" s="30" t="s">
        <v>38</v>
      </c>
      <c r="M12" s="144">
        <v>79.747</v>
      </c>
      <c r="N12" s="145">
        <v>144.62799999999999</v>
      </c>
      <c r="O12" s="145">
        <v>18.172000000000001</v>
      </c>
      <c r="P12" s="145">
        <v>7.3620000000000001</v>
      </c>
      <c r="Q12" s="145">
        <v>58.887999999999998</v>
      </c>
      <c r="R12" s="145">
        <v>55.741</v>
      </c>
      <c r="S12" s="146">
        <v>21.385000000000002</v>
      </c>
      <c r="T12" s="146">
        <v>10.031000000000001</v>
      </c>
      <c r="U12" s="146">
        <v>144.381</v>
      </c>
      <c r="V12" s="146">
        <v>18.559999999999999</v>
      </c>
      <c r="W12" s="146">
        <v>26</v>
      </c>
      <c r="X12" s="208">
        <v>48.103999999999999</v>
      </c>
      <c r="Y12" s="208">
        <v>30.821000000000002</v>
      </c>
      <c r="Z12" s="208">
        <v>17.068999999999999</v>
      </c>
      <c r="AA12" s="208">
        <v>79.381</v>
      </c>
      <c r="AB12" s="108">
        <f t="shared" si="2"/>
        <v>3.6505946452633431</v>
      </c>
    </row>
    <row r="13" spans="12:29" x14ac:dyDescent="0.25">
      <c r="L13" s="30" t="s">
        <v>39</v>
      </c>
      <c r="M13" s="144">
        <v>90010.36</v>
      </c>
      <c r="N13" s="145">
        <v>61464.055999999997</v>
      </c>
      <c r="O13" s="145">
        <v>73176.133000000002</v>
      </c>
      <c r="P13" s="145">
        <v>76832.664000000004</v>
      </c>
      <c r="Q13" s="145">
        <v>86987.135999999999</v>
      </c>
      <c r="R13" s="145">
        <v>93830.894</v>
      </c>
      <c r="S13" s="146">
        <v>75105.183000000005</v>
      </c>
      <c r="T13" s="146">
        <v>72742.447</v>
      </c>
      <c r="U13" s="146">
        <v>74194.498000000007</v>
      </c>
      <c r="V13" s="146">
        <v>84561.8</v>
      </c>
      <c r="W13" s="146">
        <v>77987</v>
      </c>
      <c r="X13" s="208">
        <v>84430.263000000006</v>
      </c>
      <c r="Y13" s="208">
        <v>47740.148000000001</v>
      </c>
      <c r="Z13" s="208">
        <v>41022.038999999997</v>
      </c>
      <c r="AA13" s="208">
        <v>14487.334000000001</v>
      </c>
      <c r="AB13" s="108">
        <f t="shared" si="2"/>
        <v>-0.64684022654261519</v>
      </c>
    </row>
    <row r="14" spans="12:29" x14ac:dyDescent="0.25">
      <c r="L14" s="30"/>
      <c r="M14" s="144"/>
      <c r="N14" s="145"/>
      <c r="O14" s="145"/>
      <c r="P14" s="145"/>
      <c r="Q14" s="145"/>
      <c r="R14" s="145"/>
      <c r="S14" s="107"/>
      <c r="T14" s="107"/>
      <c r="U14" s="107"/>
      <c r="V14" s="107"/>
      <c r="W14" s="107"/>
      <c r="X14" s="206"/>
      <c r="Y14" s="206"/>
      <c r="Z14" s="206"/>
      <c r="AA14" s="206"/>
      <c r="AB14" s="108"/>
    </row>
    <row r="15" spans="12:29" x14ac:dyDescent="0.25">
      <c r="L15" s="33" t="s">
        <v>28</v>
      </c>
      <c r="M15" s="143">
        <v>33562.748</v>
      </c>
      <c r="N15" s="107">
        <v>44773.119000000006</v>
      </c>
      <c r="O15" s="107">
        <v>39195.293999999994</v>
      </c>
      <c r="P15" s="107">
        <v>43073.080999999998</v>
      </c>
      <c r="Q15" s="107">
        <f t="shared" ref="Q15:V15" si="6">+Q16+Q17+Q18</f>
        <v>42786.409</v>
      </c>
      <c r="R15" s="107">
        <f t="shared" si="6"/>
        <v>38737.176999999996</v>
      </c>
      <c r="S15" s="107">
        <f t="shared" si="6"/>
        <v>31813.284</v>
      </c>
      <c r="T15" s="107">
        <f t="shared" si="6"/>
        <v>21718.081999999999</v>
      </c>
      <c r="U15" s="107">
        <f t="shared" si="6"/>
        <v>14967.923999999999</v>
      </c>
      <c r="V15" s="107">
        <f t="shared" si="6"/>
        <v>15538.568000000001</v>
      </c>
      <c r="W15" s="107">
        <v>13149</v>
      </c>
      <c r="X15" s="206">
        <v>12592.167999999998</v>
      </c>
      <c r="Y15" s="206">
        <v>21954.07</v>
      </c>
      <c r="Z15" s="206">
        <v>12913.64</v>
      </c>
      <c r="AA15" s="206">
        <v>20419.335999999999</v>
      </c>
      <c r="AB15" s="108">
        <f t="shared" ref="AB15:AB18" si="7">+AA15/Z15-1</f>
        <v>0.5812223354530559</v>
      </c>
    </row>
    <row r="16" spans="12:29" x14ac:dyDescent="0.25">
      <c r="L16" s="30" t="s">
        <v>40</v>
      </c>
      <c r="M16" s="144">
        <v>19447.383000000002</v>
      </c>
      <c r="N16" s="145">
        <v>23732.383000000002</v>
      </c>
      <c r="O16" s="145">
        <v>22352.945</v>
      </c>
      <c r="P16" s="145">
        <v>24400.179</v>
      </c>
      <c r="Q16" s="145">
        <v>26009.925999999999</v>
      </c>
      <c r="R16" s="145">
        <v>20654.384999999998</v>
      </c>
      <c r="S16" s="146">
        <v>14333.499</v>
      </c>
      <c r="T16" s="146">
        <v>11022.258</v>
      </c>
      <c r="U16" s="146">
        <v>5489.0020000000004</v>
      </c>
      <c r="V16" s="146">
        <v>6555.6189999999997</v>
      </c>
      <c r="W16" s="146">
        <v>4916</v>
      </c>
      <c r="X16" s="208">
        <v>3796.4769999999999</v>
      </c>
      <c r="Y16" s="208">
        <v>7744.2290000000003</v>
      </c>
      <c r="Z16" s="208">
        <v>3943.7750000000001</v>
      </c>
      <c r="AA16" s="208">
        <v>2361.64</v>
      </c>
      <c r="AB16" s="108">
        <f t="shared" si="7"/>
        <v>-0.40117273424574174</v>
      </c>
    </row>
    <row r="17" spans="12:28" x14ac:dyDescent="0.25">
      <c r="L17" s="30" t="s">
        <v>48</v>
      </c>
      <c r="M17" s="144">
        <v>6758.87</v>
      </c>
      <c r="N17" s="145">
        <v>14207.08</v>
      </c>
      <c r="O17" s="145">
        <v>10684.040999999999</v>
      </c>
      <c r="P17" s="145">
        <v>11078.07</v>
      </c>
      <c r="Q17" s="145">
        <v>9747.1389999999992</v>
      </c>
      <c r="R17" s="145">
        <v>9213.5159999999996</v>
      </c>
      <c r="S17" s="146">
        <v>7379.3879999999999</v>
      </c>
      <c r="T17" s="146">
        <v>4203.1689999999999</v>
      </c>
      <c r="U17" s="146">
        <v>4736.2039999999997</v>
      </c>
      <c r="V17" s="146">
        <v>4386.0460000000003</v>
      </c>
      <c r="W17" s="146">
        <v>3820</v>
      </c>
      <c r="X17" s="208">
        <v>4491.8919999999998</v>
      </c>
      <c r="Y17" s="208">
        <v>7719.1189999999997</v>
      </c>
      <c r="Z17" s="208">
        <v>2615.0459999999998</v>
      </c>
      <c r="AA17" s="208">
        <v>17113.105</v>
      </c>
      <c r="AB17" s="108">
        <f t="shared" si="7"/>
        <v>5.5440932970203969</v>
      </c>
    </row>
    <row r="18" spans="12:28" x14ac:dyDescent="0.25">
      <c r="L18" s="30" t="s">
        <v>41</v>
      </c>
      <c r="M18" s="144">
        <v>7356.4949999999999</v>
      </c>
      <c r="N18" s="145">
        <v>6833.6559999999999</v>
      </c>
      <c r="O18" s="145">
        <v>6158.308</v>
      </c>
      <c r="P18" s="145">
        <v>7594.8320000000003</v>
      </c>
      <c r="Q18" s="145">
        <v>7029.3440000000001</v>
      </c>
      <c r="R18" s="145">
        <v>8869.2759999999998</v>
      </c>
      <c r="S18" s="146">
        <v>10100.397000000001</v>
      </c>
      <c r="T18" s="146">
        <v>6492.6549999999997</v>
      </c>
      <c r="U18" s="146">
        <v>4742.7179999999998</v>
      </c>
      <c r="V18" s="146">
        <v>4596.9030000000002</v>
      </c>
      <c r="W18" s="146">
        <v>4413</v>
      </c>
      <c r="X18" s="208">
        <v>4303.799</v>
      </c>
      <c r="Y18" s="208">
        <v>6490.7219999999998</v>
      </c>
      <c r="Z18" s="208">
        <v>6354.8190000000004</v>
      </c>
      <c r="AA18" s="208">
        <v>944.59100000000001</v>
      </c>
      <c r="AB18" s="108">
        <f t="shared" si="7"/>
        <v>-0.85135831563416675</v>
      </c>
    </row>
    <row r="19" spans="12:28" x14ac:dyDescent="0.25">
      <c r="L19" s="30"/>
      <c r="M19" s="144"/>
      <c r="N19" s="145"/>
      <c r="O19" s="145"/>
      <c r="P19" s="145"/>
      <c r="Q19" s="145"/>
      <c r="R19" s="145"/>
      <c r="S19" s="107"/>
      <c r="T19" s="107"/>
      <c r="U19" s="107"/>
      <c r="V19" s="107"/>
      <c r="W19" s="107"/>
      <c r="X19" s="206"/>
      <c r="Y19" s="206"/>
      <c r="Z19" s="206"/>
      <c r="AA19" s="206"/>
      <c r="AB19" s="108"/>
    </row>
    <row r="20" spans="12:28" x14ac:dyDescent="0.25">
      <c r="L20" s="33" t="s">
        <v>29</v>
      </c>
      <c r="M20" s="143">
        <v>32630.133999999998</v>
      </c>
      <c r="N20" s="107">
        <v>41792.006999999998</v>
      </c>
      <c r="O20" s="107">
        <v>39829.784999999996</v>
      </c>
      <c r="P20" s="107">
        <v>20153.088</v>
      </c>
      <c r="Q20" s="107">
        <f t="shared" ref="Q20:V20" si="8">+Q21+Q24</f>
        <v>15180.691999999999</v>
      </c>
      <c r="R20" s="107">
        <f t="shared" si="8"/>
        <v>10290.971</v>
      </c>
      <c r="S20" s="107">
        <f t="shared" si="8"/>
        <v>12728.47</v>
      </c>
      <c r="T20" s="107">
        <f t="shared" si="8"/>
        <v>10113.653000000002</v>
      </c>
      <c r="U20" s="107">
        <f t="shared" si="8"/>
        <v>10844.004999999999</v>
      </c>
      <c r="V20" s="107">
        <f t="shared" si="8"/>
        <v>18236.07</v>
      </c>
      <c r="W20" s="107">
        <v>21344</v>
      </c>
      <c r="X20" s="206">
        <v>16367.306</v>
      </c>
      <c r="Y20" s="206">
        <v>27614.059000000001</v>
      </c>
      <c r="Z20" s="206">
        <v>27328.131999999998</v>
      </c>
      <c r="AA20" s="206">
        <v>23413.076999999997</v>
      </c>
      <c r="AB20" s="108">
        <f t="shared" ref="AB20:AB26" si="9">+AA20/Z20-1</f>
        <v>-0.14326098102863383</v>
      </c>
    </row>
    <row r="21" spans="12:28" x14ac:dyDescent="0.25">
      <c r="L21" s="33" t="s">
        <v>30</v>
      </c>
      <c r="M21" s="143">
        <v>22136.699000000001</v>
      </c>
      <c r="N21" s="107">
        <v>32837.623</v>
      </c>
      <c r="O21" s="107">
        <v>30335.222999999998</v>
      </c>
      <c r="P21" s="107">
        <v>15275.030999999999</v>
      </c>
      <c r="Q21" s="107">
        <f t="shared" ref="Q21:V21" si="10">+Q22+Q23</f>
        <v>12795.052</v>
      </c>
      <c r="R21" s="107">
        <f t="shared" si="10"/>
        <v>6884.8379999999997</v>
      </c>
      <c r="S21" s="107">
        <f t="shared" si="10"/>
        <v>8782.232</v>
      </c>
      <c r="T21" s="107">
        <f t="shared" si="10"/>
        <v>9089.9880000000012</v>
      </c>
      <c r="U21" s="107">
        <f t="shared" si="10"/>
        <v>9228.2189999999991</v>
      </c>
      <c r="V21" s="107">
        <f t="shared" si="10"/>
        <v>13370.57</v>
      </c>
      <c r="W21" s="107">
        <v>14580</v>
      </c>
      <c r="X21" s="206">
        <v>11187.941000000001</v>
      </c>
      <c r="Y21" s="206">
        <v>12260.622000000001</v>
      </c>
      <c r="Z21" s="206">
        <v>15014.646999999999</v>
      </c>
      <c r="AA21" s="206">
        <v>16539.438999999998</v>
      </c>
      <c r="AB21" s="108">
        <f t="shared" si="9"/>
        <v>0.10155363625931391</v>
      </c>
    </row>
    <row r="22" spans="12:28" x14ac:dyDescent="0.25">
      <c r="L22" s="30" t="s">
        <v>42</v>
      </c>
      <c r="M22" s="144">
        <v>2316.6660000000002</v>
      </c>
      <c r="N22" s="145">
        <v>7564.6540000000005</v>
      </c>
      <c r="O22" s="145">
        <v>12191.803</v>
      </c>
      <c r="P22" s="145">
        <v>4613.9780000000001</v>
      </c>
      <c r="Q22" s="145">
        <v>7655.8720000000003</v>
      </c>
      <c r="R22" s="145">
        <v>3805.7159999999999</v>
      </c>
      <c r="S22" s="146">
        <v>3290.261</v>
      </c>
      <c r="T22" s="146">
        <v>1918.0619999999999</v>
      </c>
      <c r="U22" s="146">
        <v>2241.788</v>
      </c>
      <c r="V22" s="146">
        <v>3770.0619999999999</v>
      </c>
      <c r="W22" s="146">
        <v>4196</v>
      </c>
      <c r="X22" s="208">
        <v>1506.5440000000001</v>
      </c>
      <c r="Y22" s="208">
        <v>3947.422</v>
      </c>
      <c r="Z22" s="208">
        <v>2795.1320000000001</v>
      </c>
      <c r="AA22" s="208">
        <v>5733.09</v>
      </c>
      <c r="AB22" s="108">
        <f t="shared" si="9"/>
        <v>1.0510981234517724</v>
      </c>
    </row>
    <row r="23" spans="12:28" x14ac:dyDescent="0.25">
      <c r="L23" s="30" t="s">
        <v>43</v>
      </c>
      <c r="M23" s="144">
        <v>19820.032999999999</v>
      </c>
      <c r="N23" s="145">
        <v>25272.969000000001</v>
      </c>
      <c r="O23" s="145">
        <v>18143.419999999998</v>
      </c>
      <c r="P23" s="145">
        <v>10661.053</v>
      </c>
      <c r="Q23" s="145">
        <v>5139.18</v>
      </c>
      <c r="R23" s="145">
        <v>3079.1219999999998</v>
      </c>
      <c r="S23" s="146">
        <v>5491.9709999999995</v>
      </c>
      <c r="T23" s="146">
        <v>7171.9260000000004</v>
      </c>
      <c r="U23" s="146">
        <v>6986.4309999999996</v>
      </c>
      <c r="V23" s="146">
        <v>9600.5079999999998</v>
      </c>
      <c r="W23" s="146">
        <v>10384</v>
      </c>
      <c r="X23" s="208">
        <v>9681.3970000000008</v>
      </c>
      <c r="Y23" s="208">
        <v>8313.2000000000007</v>
      </c>
      <c r="Z23" s="208">
        <v>12219.514999999999</v>
      </c>
      <c r="AA23" s="208">
        <v>10806.349</v>
      </c>
      <c r="AB23" s="108">
        <f t="shared" si="9"/>
        <v>-0.11564828882324707</v>
      </c>
    </row>
    <row r="24" spans="12:28" x14ac:dyDescent="0.25">
      <c r="L24" s="33" t="s">
        <v>31</v>
      </c>
      <c r="M24" s="143">
        <v>10493.434999999999</v>
      </c>
      <c r="N24" s="107">
        <v>8954.384</v>
      </c>
      <c r="O24" s="107">
        <v>9494.5619999999999</v>
      </c>
      <c r="P24" s="107">
        <v>4878.0569999999998</v>
      </c>
      <c r="Q24" s="107">
        <f t="shared" ref="Q24:V24" si="11">+Q25+Q26</f>
        <v>2385.64</v>
      </c>
      <c r="R24" s="107">
        <f t="shared" si="11"/>
        <v>3406.1329999999998</v>
      </c>
      <c r="S24" s="107">
        <f t="shared" si="11"/>
        <v>3946.2379999999998</v>
      </c>
      <c r="T24" s="107">
        <f t="shared" si="11"/>
        <v>1023.665</v>
      </c>
      <c r="U24" s="107">
        <f t="shared" si="11"/>
        <v>1615.7860000000001</v>
      </c>
      <c r="V24" s="107">
        <f t="shared" si="11"/>
        <v>4865.5</v>
      </c>
      <c r="W24" s="107">
        <v>6764</v>
      </c>
      <c r="X24" s="206">
        <v>5179.3649999999998</v>
      </c>
      <c r="Y24" s="206">
        <v>15353.437</v>
      </c>
      <c r="Z24" s="206">
        <v>12313.485000000001</v>
      </c>
      <c r="AA24" s="206">
        <v>6873.6379999999999</v>
      </c>
      <c r="AB24" s="108">
        <f t="shared" si="9"/>
        <v>-0.44177964240018164</v>
      </c>
    </row>
    <row r="25" spans="12:28" x14ac:dyDescent="0.25">
      <c r="L25" s="30" t="s">
        <v>44</v>
      </c>
      <c r="M25" s="144">
        <v>0</v>
      </c>
      <c r="N25" s="145">
        <v>170.768</v>
      </c>
      <c r="O25" s="145">
        <v>0</v>
      </c>
      <c r="P25" s="145">
        <v>0</v>
      </c>
      <c r="Q25" s="145">
        <v>0</v>
      </c>
      <c r="R25" s="145">
        <v>0</v>
      </c>
      <c r="S25" s="146">
        <v>102.614</v>
      </c>
      <c r="T25" s="146">
        <v>0</v>
      </c>
      <c r="U25" s="146">
        <v>62.524000000000001</v>
      </c>
      <c r="V25" s="146">
        <v>64.573999999999998</v>
      </c>
      <c r="W25" s="146">
        <v>59</v>
      </c>
      <c r="X25" s="208">
        <v>364.50299999999999</v>
      </c>
      <c r="Y25" s="208">
        <v>7436.74</v>
      </c>
      <c r="Z25" s="208">
        <v>4852.3389999999999</v>
      </c>
      <c r="AA25" s="208">
        <v>784.96</v>
      </c>
      <c r="AB25" s="108">
        <f t="shared" si="9"/>
        <v>-0.8382305935343759</v>
      </c>
    </row>
    <row r="26" spans="12:28" x14ac:dyDescent="0.25">
      <c r="L26" s="30" t="s">
        <v>45</v>
      </c>
      <c r="M26" s="144">
        <v>10493.434999999999</v>
      </c>
      <c r="N26" s="145">
        <v>8783.616</v>
      </c>
      <c r="O26" s="145">
        <v>9494.5619999999999</v>
      </c>
      <c r="P26" s="145">
        <v>4878.0569999999998</v>
      </c>
      <c r="Q26" s="145">
        <v>2385.64</v>
      </c>
      <c r="R26" s="145">
        <v>3406.1329999999998</v>
      </c>
      <c r="S26" s="146">
        <v>3843.6239999999998</v>
      </c>
      <c r="T26" s="146">
        <v>1023.665</v>
      </c>
      <c r="U26" s="146">
        <v>1553.2619999999999</v>
      </c>
      <c r="V26" s="146">
        <v>4800.9260000000004</v>
      </c>
      <c r="W26" s="146">
        <v>6705</v>
      </c>
      <c r="X26" s="208">
        <v>4814.8620000000001</v>
      </c>
      <c r="Y26" s="208">
        <v>7916.6970000000001</v>
      </c>
      <c r="Z26" s="208">
        <v>7461.1459999999997</v>
      </c>
      <c r="AA26" s="208">
        <v>6088.6779999999999</v>
      </c>
      <c r="AB26" s="108">
        <f t="shared" si="9"/>
        <v>-0.18394868563086686</v>
      </c>
    </row>
    <row r="27" spans="12:28" x14ac:dyDescent="0.25">
      <c r="L27" s="30"/>
      <c r="M27" s="144"/>
      <c r="N27" s="145"/>
      <c r="O27" s="145"/>
      <c r="P27" s="145"/>
      <c r="Q27" s="145"/>
      <c r="R27" s="145"/>
      <c r="S27" s="107"/>
      <c r="T27" s="107"/>
      <c r="U27" s="107"/>
      <c r="V27" s="107"/>
      <c r="W27" s="107"/>
      <c r="X27" s="206"/>
      <c r="Y27" s="206"/>
      <c r="Z27" s="206"/>
      <c r="AA27" s="206"/>
      <c r="AB27" s="108"/>
    </row>
    <row r="28" spans="12:28" x14ac:dyDescent="0.25">
      <c r="L28" s="33" t="s">
        <v>32</v>
      </c>
      <c r="M28" s="143">
        <v>13601.698</v>
      </c>
      <c r="N28" s="107">
        <v>20988.999</v>
      </c>
      <c r="O28" s="107">
        <v>23889.191999999999</v>
      </c>
      <c r="P28" s="107">
        <v>27962.077000000001</v>
      </c>
      <c r="Q28" s="107">
        <v>27422.971000000001</v>
      </c>
      <c r="R28" s="107">
        <v>25726.419000000002</v>
      </c>
      <c r="S28" s="107">
        <v>23702.121999999999</v>
      </c>
      <c r="T28" s="107">
        <v>23152.419000000002</v>
      </c>
      <c r="U28" s="107">
        <v>10202.084999999999</v>
      </c>
      <c r="V28" s="107">
        <v>17064.550999999999</v>
      </c>
      <c r="W28" s="107">
        <v>19198</v>
      </c>
      <c r="X28" s="206">
        <v>14911.868</v>
      </c>
      <c r="Y28" s="206">
        <v>15557.644</v>
      </c>
      <c r="Z28" s="206">
        <v>10866.055</v>
      </c>
      <c r="AA28" s="206">
        <v>19536.776999999998</v>
      </c>
      <c r="AB28" s="108">
        <f>+AA28/Z28-1</f>
        <v>0.79796411853243865</v>
      </c>
    </row>
    <row r="29" spans="12:28" x14ac:dyDescent="0.25">
      <c r="L29" s="33"/>
      <c r="M29" s="14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206"/>
      <c r="Y29" s="206"/>
      <c r="Z29" s="206"/>
      <c r="AA29" s="206"/>
      <c r="AB29" s="108"/>
    </row>
    <row r="30" spans="12:28" x14ac:dyDescent="0.25">
      <c r="L30" s="33" t="s">
        <v>33</v>
      </c>
      <c r="M30" s="143">
        <v>4422.0450000000001</v>
      </c>
      <c r="N30" s="107">
        <v>2589.5650000000001</v>
      </c>
      <c r="O30" s="107">
        <v>3683.6820000000002</v>
      </c>
      <c r="P30" s="107">
        <v>4598.9769999999999</v>
      </c>
      <c r="Q30" s="107">
        <f>3549.63+48.57</f>
        <v>3598.2000000000003</v>
      </c>
      <c r="R30" s="107">
        <f>4055.268+184.035</f>
        <v>4239.3029999999999</v>
      </c>
      <c r="S30" s="107">
        <v>2951.134</v>
      </c>
      <c r="T30" s="107">
        <f>1150.32+90.745</f>
        <v>1241.0650000000001</v>
      </c>
      <c r="U30" s="107">
        <v>896.49300000000005</v>
      </c>
      <c r="V30" s="107">
        <f>1876.951+62.828</f>
        <v>1939.779</v>
      </c>
      <c r="W30" s="107">
        <v>2962</v>
      </c>
      <c r="X30" s="206">
        <v>1647.816</v>
      </c>
      <c r="Y30" s="206">
        <v>1434.6389999999999</v>
      </c>
      <c r="Z30" s="206">
        <v>3154.27</v>
      </c>
      <c r="AA30" s="206">
        <v>4226.4489999999996</v>
      </c>
      <c r="AB30" s="108">
        <f>+AA30/Z30-1</f>
        <v>0.33991351406189052</v>
      </c>
    </row>
    <row r="31" spans="12:28" x14ac:dyDescent="0.25">
      <c r="L31" s="33"/>
      <c r="M31" s="14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206"/>
      <c r="Y31" s="206"/>
      <c r="Z31" s="206"/>
      <c r="AA31" s="206"/>
      <c r="AB31" s="108"/>
    </row>
    <row r="32" spans="12:28" x14ac:dyDescent="0.25">
      <c r="L32" s="33" t="s">
        <v>34</v>
      </c>
      <c r="M32" s="143">
        <v>0.22600000000000001</v>
      </c>
      <c r="N32" s="107">
        <v>26.457000000000001</v>
      </c>
      <c r="O32" s="107">
        <v>13.978999999999999</v>
      </c>
      <c r="P32" s="107">
        <v>128.82599999999999</v>
      </c>
      <c r="Q32" s="107">
        <v>144.18100000000001</v>
      </c>
      <c r="R32" s="107">
        <v>42.802999999999997</v>
      </c>
      <c r="S32" s="107">
        <v>19.315000000000001</v>
      </c>
      <c r="T32" s="107">
        <v>4.0000000000000001E-3</v>
      </c>
      <c r="U32" s="107">
        <v>0</v>
      </c>
      <c r="V32" s="107">
        <v>0.65900000000000003</v>
      </c>
      <c r="W32" s="107">
        <v>2</v>
      </c>
      <c r="X32" s="206">
        <v>1.371</v>
      </c>
      <c r="Y32" s="206">
        <v>1.3280000000000001</v>
      </c>
      <c r="Z32" s="206">
        <v>0.48199999999999998</v>
      </c>
      <c r="AA32" s="206">
        <v>1.526</v>
      </c>
      <c r="AB32" s="108">
        <f>+AA32/Z32-1</f>
        <v>2.1659751037344401</v>
      </c>
    </row>
    <row r="33" spans="12:28" x14ac:dyDescent="0.25">
      <c r="L33" s="30"/>
      <c r="M33" s="144"/>
      <c r="N33" s="145"/>
      <c r="O33" s="145"/>
      <c r="P33" s="145"/>
      <c r="Q33" s="145"/>
      <c r="R33" s="145"/>
      <c r="S33" s="107"/>
      <c r="T33" s="107"/>
      <c r="U33" s="107"/>
      <c r="V33" s="107"/>
      <c r="W33" s="107"/>
      <c r="X33" s="206"/>
      <c r="Y33" s="206"/>
      <c r="Z33" s="206"/>
      <c r="AA33" s="206"/>
      <c r="AB33" s="108"/>
    </row>
    <row r="34" spans="12:28" x14ac:dyDescent="0.25">
      <c r="L34" s="33" t="s">
        <v>35</v>
      </c>
      <c r="M34" s="143">
        <v>18947.432000000001</v>
      </c>
      <c r="N34" s="107">
        <v>16462.28</v>
      </c>
      <c r="O34" s="107">
        <v>17406.273999999998</v>
      </c>
      <c r="P34" s="107">
        <v>19443.386999999999</v>
      </c>
      <c r="Q34" s="107">
        <f t="shared" ref="Q34:V34" si="12">+Q35+Q38</f>
        <v>19684.434000000001</v>
      </c>
      <c r="R34" s="107">
        <f t="shared" si="12"/>
        <v>18081.173999999999</v>
      </c>
      <c r="S34" s="107">
        <f t="shared" si="12"/>
        <v>20894.938000000002</v>
      </c>
      <c r="T34" s="107">
        <f t="shared" si="12"/>
        <v>20484.116999999998</v>
      </c>
      <c r="U34" s="107">
        <f t="shared" si="12"/>
        <v>20383.828999999998</v>
      </c>
      <c r="V34" s="107">
        <f t="shared" si="12"/>
        <v>27504.651999999998</v>
      </c>
      <c r="W34" s="107">
        <v>27043</v>
      </c>
      <c r="X34" s="206">
        <v>29463.569</v>
      </c>
      <c r="Y34" s="206">
        <v>30850.504000000001</v>
      </c>
      <c r="Z34" s="206">
        <v>40798.842000000004</v>
      </c>
      <c r="AA34" s="206">
        <v>48019.370999999999</v>
      </c>
      <c r="AB34" s="108">
        <f t="shared" ref="AB34:AB38" si="13">+AA34/Z34-1</f>
        <v>0.17697877307400045</v>
      </c>
    </row>
    <row r="35" spans="12:28" x14ac:dyDescent="0.25">
      <c r="L35" s="33" t="s">
        <v>36</v>
      </c>
      <c r="M35" s="143">
        <v>6782.9579999999996</v>
      </c>
      <c r="N35" s="107">
        <v>4979.4060000000009</v>
      </c>
      <c r="O35" s="107">
        <v>4267.8759999999993</v>
      </c>
      <c r="P35" s="107">
        <v>4111.6850000000004</v>
      </c>
      <c r="Q35" s="107">
        <f t="shared" ref="Q35:V35" si="14">+Q36+Q37</f>
        <v>4033.6170000000002</v>
      </c>
      <c r="R35" s="107">
        <f t="shared" si="14"/>
        <v>4561.1319999999996</v>
      </c>
      <c r="S35" s="107">
        <f t="shared" si="14"/>
        <v>5556.5750000000007</v>
      </c>
      <c r="T35" s="107">
        <f t="shared" si="14"/>
        <v>4805.6379999999999</v>
      </c>
      <c r="U35" s="107">
        <f t="shared" si="14"/>
        <v>3925.8519999999999</v>
      </c>
      <c r="V35" s="107">
        <f t="shared" si="14"/>
        <v>6456.3379999999997</v>
      </c>
      <c r="W35" s="107">
        <v>6208</v>
      </c>
      <c r="X35" s="206">
        <v>7338.1209999999992</v>
      </c>
      <c r="Y35" s="206">
        <v>6326.4699999999993</v>
      </c>
      <c r="Z35" s="206">
        <v>8820.3110000000015</v>
      </c>
      <c r="AA35" s="206">
        <v>10632.664000000001</v>
      </c>
      <c r="AB35" s="108">
        <f t="shared" si="13"/>
        <v>0.20547495434117891</v>
      </c>
    </row>
    <row r="36" spans="12:28" x14ac:dyDescent="0.25">
      <c r="L36" s="30" t="s">
        <v>49</v>
      </c>
      <c r="M36" s="144">
        <v>252.75700000000001</v>
      </c>
      <c r="N36" s="145">
        <v>306.68</v>
      </c>
      <c r="O36" s="145">
        <v>236.26599999999999</v>
      </c>
      <c r="P36" s="145">
        <v>240.88900000000001</v>
      </c>
      <c r="Q36" s="145">
        <v>407.84699999999998</v>
      </c>
      <c r="R36" s="145">
        <v>595.08799999999997</v>
      </c>
      <c r="S36" s="146">
        <v>914.01099999999997</v>
      </c>
      <c r="T36" s="146">
        <v>1053.624</v>
      </c>
      <c r="U36" s="146">
        <v>740.10500000000002</v>
      </c>
      <c r="V36" s="146">
        <v>879.19200000000001</v>
      </c>
      <c r="W36" s="146">
        <v>886</v>
      </c>
      <c r="X36" s="208">
        <v>988.98099999999999</v>
      </c>
      <c r="Y36" s="208">
        <v>1017.986</v>
      </c>
      <c r="Z36" s="208">
        <v>0.68100000000000005</v>
      </c>
      <c r="AA36" s="208">
        <v>0</v>
      </c>
      <c r="AB36" s="108">
        <f t="shared" si="13"/>
        <v>-1</v>
      </c>
    </row>
    <row r="37" spans="12:28" x14ac:dyDescent="0.25">
      <c r="L37" s="30" t="s">
        <v>46</v>
      </c>
      <c r="M37" s="144">
        <v>6530.201</v>
      </c>
      <c r="N37" s="145">
        <v>4672.7260000000006</v>
      </c>
      <c r="O37" s="145">
        <v>4031.6099999999997</v>
      </c>
      <c r="P37" s="145">
        <v>3870.7960000000003</v>
      </c>
      <c r="Q37" s="145">
        <f>11.065+3614.705</f>
        <v>3625.77</v>
      </c>
      <c r="R37" s="145">
        <f>3958.486+7.558</f>
        <v>3966.0439999999999</v>
      </c>
      <c r="S37" s="146">
        <v>4642.5640000000003</v>
      </c>
      <c r="T37" s="146">
        <f>3744.173+7.841</f>
        <v>3752.0139999999997</v>
      </c>
      <c r="U37" s="146">
        <f>3174.412+11.335</f>
        <v>3185.7469999999998</v>
      </c>
      <c r="V37" s="146">
        <f>5568.61+8.536</f>
        <v>5577.1459999999997</v>
      </c>
      <c r="W37" s="146">
        <v>5322</v>
      </c>
      <c r="X37" s="208">
        <v>6349.1399999999994</v>
      </c>
      <c r="Y37" s="208">
        <v>5308.4839999999995</v>
      </c>
      <c r="Z37" s="208">
        <v>8819.630000000001</v>
      </c>
      <c r="AA37" s="208">
        <v>10632.664000000001</v>
      </c>
      <c r="AB37" s="108">
        <f t="shared" si="13"/>
        <v>0.20556803403317359</v>
      </c>
    </row>
    <row r="38" spans="12:28" ht="15.75" thickBot="1" x14ac:dyDescent="0.3">
      <c r="L38" s="36" t="s">
        <v>37</v>
      </c>
      <c r="M38" s="147">
        <v>12164.474</v>
      </c>
      <c r="N38" s="148">
        <v>11482.874</v>
      </c>
      <c r="O38" s="148">
        <v>13138.397999999999</v>
      </c>
      <c r="P38" s="148">
        <v>15331.701999999999</v>
      </c>
      <c r="Q38" s="148">
        <v>15650.816999999999</v>
      </c>
      <c r="R38" s="148">
        <v>13520.041999999999</v>
      </c>
      <c r="S38" s="148">
        <v>15338.362999999999</v>
      </c>
      <c r="T38" s="148">
        <v>15678.478999999999</v>
      </c>
      <c r="U38" s="148">
        <v>16457.976999999999</v>
      </c>
      <c r="V38" s="148">
        <v>21048.313999999998</v>
      </c>
      <c r="W38" s="148">
        <v>20835</v>
      </c>
      <c r="X38" s="209">
        <v>22125.448</v>
      </c>
      <c r="Y38" s="209">
        <v>24524.034</v>
      </c>
      <c r="Z38" s="209">
        <v>31978.530999999999</v>
      </c>
      <c r="AA38" s="209">
        <v>37386.707000000002</v>
      </c>
      <c r="AB38" s="109">
        <f t="shared" si="13"/>
        <v>0.16911896296924978</v>
      </c>
    </row>
    <row r="39" spans="12:28" ht="19.5" customHeight="1" x14ac:dyDescent="0.25"/>
  </sheetData>
  <hyperlinks>
    <hyperlink ref="AC1" location="Indice!A1" display="indice" xr:uid="{00000000-0004-0000-05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N2:AD135"/>
  <sheetViews>
    <sheetView zoomScale="90" zoomScaleNormal="90" workbookViewId="0">
      <selection activeCell="V21" sqref="V21"/>
    </sheetView>
  </sheetViews>
  <sheetFormatPr baseColWidth="10" defaultColWidth="9.140625" defaultRowHeight="15" x14ac:dyDescent="0.25"/>
  <cols>
    <col min="1" max="2" width="9.140625" style="79"/>
    <col min="3" max="3" width="9.140625" style="79" customWidth="1"/>
    <col min="4" max="4" width="6.85546875" style="79" customWidth="1"/>
    <col min="5" max="5" width="20.42578125" style="79" bestFit="1" customWidth="1"/>
    <col min="6" max="11" width="9.140625" style="79"/>
    <col min="12" max="12" width="9.5703125" style="79" customWidth="1"/>
    <col min="13" max="13" width="9.140625" style="79"/>
    <col min="14" max="14" width="22.85546875" style="79" customWidth="1"/>
    <col min="15" max="15" width="20.5703125" style="79" bestFit="1" customWidth="1"/>
    <col min="16" max="16" width="8.28515625" style="79" bestFit="1" customWidth="1"/>
    <col min="17" max="17" width="22.140625" style="79" customWidth="1"/>
    <col min="18" max="19" width="9" style="79" customWidth="1"/>
    <col min="20" max="20" width="9.42578125" style="79" customWidth="1"/>
    <col min="21" max="21" width="10.42578125" style="79" bestFit="1" customWidth="1"/>
    <col min="22" max="24" width="10.28515625" style="79" customWidth="1"/>
    <col min="25" max="26" width="10.42578125" style="79" bestFit="1" customWidth="1"/>
    <col min="27" max="29" width="9.85546875" style="79" customWidth="1"/>
    <col min="30" max="31" width="10.42578125" style="79" bestFit="1" customWidth="1"/>
    <col min="32" max="33" width="9.140625" style="79"/>
    <col min="34" max="34" width="20.42578125" style="79" bestFit="1" customWidth="1"/>
    <col min="35" max="16384" width="9.140625" style="79"/>
  </cols>
  <sheetData>
    <row r="2" spans="14:28" ht="15.75" customHeight="1" x14ac:dyDescent="0.25">
      <c r="N2" s="54"/>
      <c r="O2" s="197" t="s">
        <v>65</v>
      </c>
    </row>
    <row r="5" spans="14:28" ht="15.75" thickBot="1" x14ac:dyDescent="0.3"/>
    <row r="6" spans="14:28" ht="15.75" thickBot="1" x14ac:dyDescent="0.3">
      <c r="Q6" s="22"/>
      <c r="R6" s="290" t="s">
        <v>3</v>
      </c>
      <c r="S6" s="291"/>
      <c r="T6" s="291"/>
      <c r="U6" s="291"/>
      <c r="V6" s="291"/>
      <c r="W6" s="291"/>
      <c r="X6" s="291"/>
      <c r="Y6" s="291"/>
      <c r="Z6" s="291"/>
      <c r="AA6" s="292"/>
      <c r="AB6" s="124" t="s">
        <v>4</v>
      </c>
    </row>
    <row r="7" spans="14:28" ht="15.75" thickBot="1" x14ac:dyDescent="0.3">
      <c r="Q7" s="115"/>
      <c r="R7" s="164">
        <v>2013</v>
      </c>
      <c r="S7" s="164">
        <v>2014</v>
      </c>
      <c r="T7" s="164">
        <v>2015</v>
      </c>
      <c r="U7" s="164">
        <v>2016</v>
      </c>
      <c r="V7" s="164">
        <v>2017</v>
      </c>
      <c r="W7" s="164">
        <v>2018</v>
      </c>
      <c r="X7" s="164">
        <v>2019</v>
      </c>
      <c r="Y7" s="164">
        <v>2020</v>
      </c>
      <c r="Z7" s="150">
        <v>2021</v>
      </c>
      <c r="AA7" s="150">
        <v>2022</v>
      </c>
      <c r="AB7" s="125" t="s">
        <v>113</v>
      </c>
    </row>
    <row r="8" spans="14:28" x14ac:dyDescent="0.25">
      <c r="Q8" s="96" t="s">
        <v>59</v>
      </c>
      <c r="R8" s="97">
        <v>868151.08599999989</v>
      </c>
      <c r="S8" s="97">
        <v>922381.37600000005</v>
      </c>
      <c r="T8" s="97">
        <v>910204.27700000012</v>
      </c>
      <c r="U8" s="97">
        <v>928053.38199999998</v>
      </c>
      <c r="V8" s="97">
        <v>920622.43400000001</v>
      </c>
      <c r="W8" s="97">
        <v>1022772</v>
      </c>
      <c r="X8" s="97">
        <v>1083201.081</v>
      </c>
      <c r="Y8" s="214">
        <v>936124.82699999993</v>
      </c>
      <c r="Z8" s="151">
        <v>970839.74793000019</v>
      </c>
      <c r="AA8" s="151">
        <v>1092989.81</v>
      </c>
      <c r="AB8" s="123">
        <f>+AA8/Z8-1</f>
        <v>0.12581897509907791</v>
      </c>
    </row>
    <row r="9" spans="14:28" x14ac:dyDescent="0.25">
      <c r="Q9" s="116"/>
      <c r="R9" s="325"/>
      <c r="S9" s="325"/>
      <c r="T9" s="325"/>
      <c r="U9" s="325"/>
      <c r="V9" s="325"/>
      <c r="W9" s="325"/>
      <c r="X9" s="325"/>
      <c r="Y9" s="325"/>
      <c r="Z9" s="241"/>
      <c r="AA9" s="241"/>
      <c r="AB9" s="118"/>
    </row>
    <row r="10" spans="14:28" x14ac:dyDescent="0.25">
      <c r="Q10" s="57" t="s">
        <v>51</v>
      </c>
      <c r="R10" s="98">
        <v>549498.53799999994</v>
      </c>
      <c r="S10" s="98">
        <v>585775.41399999999</v>
      </c>
      <c r="T10" s="98">
        <v>578394.24100000004</v>
      </c>
      <c r="U10" s="98">
        <v>597592.87799999991</v>
      </c>
      <c r="V10" s="98">
        <v>599229.05500000005</v>
      </c>
      <c r="W10" s="98">
        <v>673133</v>
      </c>
      <c r="X10" s="326">
        <v>684275.93099999998</v>
      </c>
      <c r="Y10" s="326">
        <v>635381.19499999995</v>
      </c>
      <c r="Z10" s="242">
        <v>649667.76293000008</v>
      </c>
      <c r="AA10" s="242">
        <v>695774.94300000009</v>
      </c>
      <c r="AB10" s="123">
        <f>+AA10/Z10-1</f>
        <v>7.097039856504006E-2</v>
      </c>
    </row>
    <row r="11" spans="14:28" x14ac:dyDescent="0.25">
      <c r="Q11" s="57"/>
      <c r="R11" s="98"/>
      <c r="S11" s="98"/>
      <c r="T11" s="98"/>
      <c r="U11" s="98"/>
      <c r="V11" s="98"/>
      <c r="W11" s="98"/>
      <c r="X11" s="98"/>
      <c r="Y11" s="98"/>
      <c r="Z11" s="152"/>
      <c r="AA11" s="152"/>
      <c r="AB11" s="118"/>
    </row>
    <row r="12" spans="14:28" x14ac:dyDescent="0.25">
      <c r="Q12" s="30" t="s">
        <v>52</v>
      </c>
      <c r="R12" s="98">
        <v>259839.103</v>
      </c>
      <c r="S12" s="98">
        <v>283913.80700000003</v>
      </c>
      <c r="T12" s="98">
        <v>272918.78100000002</v>
      </c>
      <c r="U12" s="98">
        <v>260464.90600000002</v>
      </c>
      <c r="V12" s="98">
        <v>247507.68799999999</v>
      </c>
      <c r="W12" s="98">
        <v>270156</v>
      </c>
      <c r="X12" s="326">
        <v>328923.67100000003</v>
      </c>
      <c r="Y12" s="326">
        <v>233065.56099999999</v>
      </c>
      <c r="Z12" s="242">
        <v>254095.64299999998</v>
      </c>
      <c r="AA12" s="242">
        <v>329212.63199999998</v>
      </c>
      <c r="AB12" s="123">
        <f>+AA12/Z12-1</f>
        <v>0.29562486043887026</v>
      </c>
    </row>
    <row r="13" spans="14:28" x14ac:dyDescent="0.25">
      <c r="Q13" s="30"/>
      <c r="R13" s="98"/>
      <c r="S13" s="98"/>
      <c r="T13" s="98"/>
      <c r="U13" s="98"/>
      <c r="V13" s="98"/>
      <c r="W13" s="98"/>
      <c r="X13" s="98"/>
      <c r="Y13" s="98"/>
      <c r="Z13" s="152"/>
      <c r="AA13" s="152"/>
      <c r="AB13" s="118"/>
    </row>
    <row r="14" spans="14:28" x14ac:dyDescent="0.25">
      <c r="Q14" s="30" t="s">
        <v>53</v>
      </c>
      <c r="R14" s="98">
        <v>47493.701000000001</v>
      </c>
      <c r="S14" s="98">
        <v>46504.273000000001</v>
      </c>
      <c r="T14" s="98">
        <v>51830.627</v>
      </c>
      <c r="U14" s="98">
        <v>52899.38</v>
      </c>
      <c r="V14" s="98">
        <v>53121.892999999996</v>
      </c>
      <c r="W14" s="98">
        <v>53140</v>
      </c>
      <c r="X14" s="326">
        <v>46389.853999999999</v>
      </c>
      <c r="Y14" s="326">
        <v>32133.328000000001</v>
      </c>
      <c r="Z14" s="242">
        <v>27723.773000000001</v>
      </c>
      <c r="AA14" s="242">
        <v>27594.905999999999</v>
      </c>
      <c r="AB14" s="123">
        <f>+AA14/Z14-1</f>
        <v>-4.648248995546278E-3</v>
      </c>
    </row>
    <row r="15" spans="14:28" x14ac:dyDescent="0.25">
      <c r="Q15" s="30"/>
      <c r="R15" s="98"/>
      <c r="S15" s="98"/>
      <c r="T15" s="98"/>
      <c r="U15" s="98"/>
      <c r="V15" s="98"/>
      <c r="W15" s="98"/>
      <c r="X15" s="98"/>
      <c r="Y15" s="98"/>
      <c r="Z15" s="152"/>
      <c r="AA15" s="152"/>
      <c r="AB15" s="118"/>
    </row>
    <row r="16" spans="14:28" ht="15.75" thickBot="1" x14ac:dyDescent="0.3">
      <c r="Q16" s="58" t="s">
        <v>54</v>
      </c>
      <c r="R16" s="99">
        <v>11319.743999999999</v>
      </c>
      <c r="S16" s="99">
        <v>6187.8819999999996</v>
      </c>
      <c r="T16" s="99">
        <v>7060.6279999999997</v>
      </c>
      <c r="U16" s="99">
        <v>17096.218000000001</v>
      </c>
      <c r="V16" s="99">
        <v>20763.798000000003</v>
      </c>
      <c r="W16" s="99">
        <v>26343</v>
      </c>
      <c r="X16" s="99">
        <v>23611.625</v>
      </c>
      <c r="Y16" s="99">
        <v>35544.743000000002</v>
      </c>
      <c r="Z16" s="153">
        <v>39352.569000000003</v>
      </c>
      <c r="AA16" s="153">
        <v>40407.328999999998</v>
      </c>
      <c r="AB16" s="157">
        <f>+AA16/Z16-1</f>
        <v>2.6802824486502841E-2</v>
      </c>
    </row>
    <row r="29" spans="21:24" ht="30" customHeight="1" x14ac:dyDescent="0.25"/>
    <row r="30" spans="21:24" x14ac:dyDescent="0.25">
      <c r="U30" s="100"/>
      <c r="V30" s="100"/>
      <c r="W30" s="100"/>
      <c r="X30" s="100"/>
    </row>
    <row r="42" spans="15:26" ht="15" customHeight="1" x14ac:dyDescent="0.25"/>
    <row r="46" spans="15:26" ht="15.75" thickBot="1" x14ac:dyDescent="0.3"/>
    <row r="47" spans="15:26" ht="15.75" thickBot="1" x14ac:dyDescent="0.3">
      <c r="O47" s="293" t="s">
        <v>61</v>
      </c>
      <c r="P47" s="294"/>
      <c r="Q47" s="294"/>
      <c r="R47" s="294"/>
      <c r="S47" s="294"/>
      <c r="T47" s="294"/>
      <c r="U47" s="294"/>
      <c r="V47" s="294"/>
      <c r="W47" s="294"/>
      <c r="X47" s="295"/>
      <c r="Y47" s="158" t="s">
        <v>4</v>
      </c>
      <c r="Z47" s="159"/>
    </row>
    <row r="48" spans="15:26" ht="15.75" thickBot="1" x14ac:dyDescent="0.3">
      <c r="O48" s="101">
        <v>2013</v>
      </c>
      <c r="P48" s="101">
        <v>2014</v>
      </c>
      <c r="Q48" s="101">
        <v>2015</v>
      </c>
      <c r="R48" s="101">
        <v>2016</v>
      </c>
      <c r="S48" s="101">
        <v>2017</v>
      </c>
      <c r="T48" s="150">
        <v>2018</v>
      </c>
      <c r="U48" s="150">
        <v>2019</v>
      </c>
      <c r="V48" s="164">
        <v>2020</v>
      </c>
      <c r="W48" s="164">
        <v>2021</v>
      </c>
      <c r="X48" s="164">
        <v>2022</v>
      </c>
      <c r="Y48" s="233" t="s">
        <v>113</v>
      </c>
      <c r="Z48" s="160"/>
    </row>
    <row r="49" spans="14:26" x14ac:dyDescent="0.25">
      <c r="N49" s="55" t="s">
        <v>59</v>
      </c>
      <c r="O49" s="97">
        <v>761776</v>
      </c>
      <c r="P49" s="97">
        <v>803755</v>
      </c>
      <c r="Q49" s="97">
        <v>814950</v>
      </c>
      <c r="R49" s="97">
        <v>806674</v>
      </c>
      <c r="S49" s="97">
        <v>819211</v>
      </c>
      <c r="T49" s="151">
        <v>887789</v>
      </c>
      <c r="U49" s="151">
        <v>914806</v>
      </c>
      <c r="V49" s="151">
        <v>811487</v>
      </c>
      <c r="W49" s="151">
        <v>832699</v>
      </c>
      <c r="X49" s="151">
        <v>895364</v>
      </c>
      <c r="Y49" s="232">
        <f>+X49/W49-1</f>
        <v>7.5255284322426341E-2</v>
      </c>
      <c r="Z49" s="161"/>
    </row>
    <row r="50" spans="14:26" x14ac:dyDescent="0.25">
      <c r="N50" s="50" t="s">
        <v>51</v>
      </c>
      <c r="O50" s="98">
        <v>515080</v>
      </c>
      <c r="P50" s="98">
        <v>539049</v>
      </c>
      <c r="Q50" s="98">
        <v>551242</v>
      </c>
      <c r="R50" s="98">
        <v>558994</v>
      </c>
      <c r="S50" s="98">
        <v>579535</v>
      </c>
      <c r="T50" s="152">
        <v>643874</v>
      </c>
      <c r="U50" s="152">
        <v>659899</v>
      </c>
      <c r="V50" s="152">
        <v>606005</v>
      </c>
      <c r="W50" s="152">
        <v>623354.90993000008</v>
      </c>
      <c r="X50" s="242">
        <v>646271</v>
      </c>
      <c r="Y50" s="260">
        <f t="shared" ref="Y50:Y53" si="0">+X50/W50-1</f>
        <v>3.676250833184791E-2</v>
      </c>
      <c r="Z50" s="161"/>
    </row>
    <row r="51" spans="14:26" x14ac:dyDescent="0.25">
      <c r="N51" s="43" t="s">
        <v>52</v>
      </c>
      <c r="O51" s="98">
        <v>193155</v>
      </c>
      <c r="P51" s="98">
        <v>217352</v>
      </c>
      <c r="Q51" s="98">
        <v>209823</v>
      </c>
      <c r="R51" s="98">
        <v>194446</v>
      </c>
      <c r="S51" s="98">
        <v>188461</v>
      </c>
      <c r="T51" s="152">
        <v>191902</v>
      </c>
      <c r="U51" s="152">
        <v>209120</v>
      </c>
      <c r="V51" s="152">
        <v>172823</v>
      </c>
      <c r="W51" s="152">
        <v>176861.163</v>
      </c>
      <c r="X51" s="242">
        <v>218536</v>
      </c>
      <c r="Y51" s="232">
        <f t="shared" si="0"/>
        <v>0.23563588689055504</v>
      </c>
      <c r="Z51" s="161"/>
    </row>
    <row r="52" spans="14:26" x14ac:dyDescent="0.25">
      <c r="N52" s="43" t="s">
        <v>53</v>
      </c>
      <c r="O52" s="98">
        <v>44253</v>
      </c>
      <c r="P52" s="98">
        <v>43581</v>
      </c>
      <c r="Q52" s="98">
        <v>47735</v>
      </c>
      <c r="R52" s="98">
        <v>46068</v>
      </c>
      <c r="S52" s="98">
        <v>44743</v>
      </c>
      <c r="T52" s="152">
        <v>44925</v>
      </c>
      <c r="U52" s="152">
        <v>40725</v>
      </c>
      <c r="V52" s="152">
        <v>27144</v>
      </c>
      <c r="W52" s="152">
        <v>25484.733</v>
      </c>
      <c r="X52" s="242">
        <v>25138</v>
      </c>
      <c r="Y52" s="232">
        <f t="shared" si="0"/>
        <v>-1.3605518252830073E-2</v>
      </c>
      <c r="Z52" s="161"/>
    </row>
    <row r="53" spans="14:26" ht="15.75" thickBot="1" x14ac:dyDescent="0.3">
      <c r="N53" s="52" t="s">
        <v>60</v>
      </c>
      <c r="O53" s="99">
        <v>9288</v>
      </c>
      <c r="P53" s="99">
        <v>3773</v>
      </c>
      <c r="Q53" s="99">
        <v>6150</v>
      </c>
      <c r="R53" s="99">
        <v>7166</v>
      </c>
      <c r="S53" s="99">
        <v>6472</v>
      </c>
      <c r="T53" s="153">
        <v>7088</v>
      </c>
      <c r="U53" s="153">
        <v>5062</v>
      </c>
      <c r="V53" s="153">
        <v>5515</v>
      </c>
      <c r="W53" s="153">
        <v>6997.9480000000003</v>
      </c>
      <c r="X53" s="153">
        <v>5419</v>
      </c>
      <c r="Y53" s="261">
        <f t="shared" si="0"/>
        <v>-0.22563014186444375</v>
      </c>
      <c r="Z53" s="161"/>
    </row>
    <row r="75" spans="30:30" x14ac:dyDescent="0.25">
      <c r="AD75" s="127"/>
    </row>
    <row r="80" spans="30:30" ht="15.75" thickBot="1" x14ac:dyDescent="0.3"/>
    <row r="81" spans="15:26" ht="15.75" thickBot="1" x14ac:dyDescent="0.3">
      <c r="O81" s="54"/>
      <c r="P81" s="293" t="s">
        <v>47</v>
      </c>
      <c r="Q81" s="294"/>
      <c r="R81" s="294"/>
      <c r="S81" s="294"/>
      <c r="T81" s="294"/>
      <c r="U81" s="294"/>
      <c r="V81" s="294"/>
      <c r="W81" s="294"/>
      <c r="X81" s="294"/>
      <c r="Y81" s="295"/>
      <c r="Z81" s="117" t="s">
        <v>4</v>
      </c>
    </row>
    <row r="82" spans="15:26" ht="15.75" thickBot="1" x14ac:dyDescent="0.3">
      <c r="P82" s="210">
        <v>2013</v>
      </c>
      <c r="Q82" s="211">
        <v>2014</v>
      </c>
      <c r="R82" s="211">
        <v>2015</v>
      </c>
      <c r="S82" s="211">
        <v>2016</v>
      </c>
      <c r="T82" s="211">
        <v>2017</v>
      </c>
      <c r="U82" s="211">
        <v>2018</v>
      </c>
      <c r="V82" s="212">
        <v>2019</v>
      </c>
      <c r="W82" s="212">
        <v>2020</v>
      </c>
      <c r="X82" s="212">
        <v>2021</v>
      </c>
      <c r="Y82" s="212">
        <v>2022</v>
      </c>
      <c r="Z82" s="45" t="s">
        <v>113</v>
      </c>
    </row>
    <row r="83" spans="15:26" x14ac:dyDescent="0.25">
      <c r="O83" s="126" t="s">
        <v>62</v>
      </c>
      <c r="P83" s="26">
        <v>111328.25900000001</v>
      </c>
      <c r="Q83" s="27">
        <v>119652.334</v>
      </c>
      <c r="R83" s="27">
        <v>96521.376999999993</v>
      </c>
      <c r="S83" s="27">
        <v>121795.19500000001</v>
      </c>
      <c r="T83" s="27">
        <v>102285.78599999999</v>
      </c>
      <c r="U83" s="27">
        <v>135528</v>
      </c>
      <c r="V83" s="69">
        <v>168901.83099999998</v>
      </c>
      <c r="W83" s="69">
        <v>124683.79300000001</v>
      </c>
      <c r="X83" s="69">
        <v>140904.05699999997</v>
      </c>
      <c r="Y83" s="69">
        <v>201700.62599999999</v>
      </c>
      <c r="Z83" s="128">
        <f>+X83/W83-1</f>
        <v>0.13009119797951585</v>
      </c>
    </row>
    <row r="84" spans="15:26" x14ac:dyDescent="0.25">
      <c r="O84" s="57" t="s">
        <v>51</v>
      </c>
      <c r="P84" s="59">
        <v>39045.69</v>
      </c>
      <c r="Q84" s="48">
        <v>47568.201000000001</v>
      </c>
      <c r="R84" s="48">
        <v>27169.764999999999</v>
      </c>
      <c r="S84" s="48">
        <v>38629.233999999997</v>
      </c>
      <c r="T84" s="48">
        <v>20186.787</v>
      </c>
      <c r="U84" s="48">
        <v>29701</v>
      </c>
      <c r="V84" s="48">
        <v>24381.330999999998</v>
      </c>
      <c r="W84" s="49">
        <v>29422.161</v>
      </c>
      <c r="X84" s="49">
        <v>26443.97</v>
      </c>
      <c r="Y84" s="49">
        <v>50376.714</v>
      </c>
      <c r="Z84" s="128">
        <f>+X84/W84-1</f>
        <v>-0.10122271440224939</v>
      </c>
    </row>
    <row r="85" spans="15:26" x14ac:dyDescent="0.25">
      <c r="O85" s="30" t="s">
        <v>52</v>
      </c>
      <c r="P85" s="59">
        <v>66684.103000000003</v>
      </c>
      <c r="Q85" s="48">
        <v>66561.807000000001</v>
      </c>
      <c r="R85" s="48">
        <v>63154.781000000003</v>
      </c>
      <c r="S85" s="48">
        <v>66018.906000000003</v>
      </c>
      <c r="T85" s="48">
        <v>59164.917999999998</v>
      </c>
      <c r="U85" s="48">
        <v>78254</v>
      </c>
      <c r="V85" s="48">
        <v>120306.02099999999</v>
      </c>
      <c r="W85" s="49">
        <v>60242.561000000002</v>
      </c>
      <c r="X85" s="49">
        <v>77234.48</v>
      </c>
      <c r="Y85" s="49">
        <v>110676.632</v>
      </c>
      <c r="Z85" s="128">
        <f>+X85/W85-1</f>
        <v>0.28205837729906591</v>
      </c>
    </row>
    <row r="86" spans="15:26" x14ac:dyDescent="0.25">
      <c r="O86" s="30" t="s">
        <v>53</v>
      </c>
      <c r="P86" s="59">
        <v>3401.5309999999999</v>
      </c>
      <c r="Q86" s="48">
        <v>2923.2730000000001</v>
      </c>
      <c r="R86" s="48">
        <v>4095.627</v>
      </c>
      <c r="S86" s="48">
        <v>6854.88</v>
      </c>
      <c r="T86" s="48">
        <v>8378.893</v>
      </c>
      <c r="U86" s="48">
        <v>8215</v>
      </c>
      <c r="V86" s="48">
        <v>5664.8540000000003</v>
      </c>
      <c r="W86" s="49">
        <v>4989.3280000000004</v>
      </c>
      <c r="X86" s="49">
        <v>2239.04</v>
      </c>
      <c r="Y86" s="49">
        <v>2503.9209999999998</v>
      </c>
      <c r="Z86" s="128">
        <f>+X86/W86-1</f>
        <v>-0.55123415417867894</v>
      </c>
    </row>
    <row r="87" spans="15:26" ht="15.75" thickBot="1" x14ac:dyDescent="0.3">
      <c r="O87" s="58" t="s">
        <v>54</v>
      </c>
      <c r="P87" s="60">
        <v>2196.9349999999999</v>
      </c>
      <c r="Q87" s="56">
        <v>2599.0529999999999</v>
      </c>
      <c r="R87" s="56">
        <v>2101.2040000000002</v>
      </c>
      <c r="S87" s="56">
        <v>10292.174999999999</v>
      </c>
      <c r="T87" s="56">
        <v>14555.188</v>
      </c>
      <c r="U87" s="56">
        <v>19358</v>
      </c>
      <c r="V87" s="56">
        <v>18549.625</v>
      </c>
      <c r="W87" s="234">
        <v>30029.742999999999</v>
      </c>
      <c r="X87" s="234">
        <v>34986.566999999995</v>
      </c>
      <c r="Y87" s="234">
        <v>38143.358999999997</v>
      </c>
      <c r="Z87" s="213">
        <f>+X87/W87-1</f>
        <v>0.16506381689646821</v>
      </c>
    </row>
    <row r="118" spans="14:26" ht="15.75" thickBot="1" x14ac:dyDescent="0.3"/>
    <row r="119" spans="14:26" ht="15.75" thickBot="1" x14ac:dyDescent="0.3">
      <c r="N119" s="67"/>
      <c r="O119" s="293" t="s">
        <v>50</v>
      </c>
      <c r="P119" s="294"/>
      <c r="Q119" s="294"/>
      <c r="R119" s="294"/>
      <c r="S119" s="294"/>
      <c r="T119" s="294"/>
      <c r="U119" s="294"/>
      <c r="V119" s="294"/>
      <c r="W119" s="294"/>
      <c r="X119" s="295"/>
      <c r="Y119" s="124" t="s">
        <v>4</v>
      </c>
      <c r="Z119" s="162"/>
    </row>
    <row r="120" spans="14:26" ht="15.75" thickBot="1" x14ac:dyDescent="0.3">
      <c r="O120" s="154">
        <v>2013</v>
      </c>
      <c r="P120" s="155">
        <v>2014</v>
      </c>
      <c r="Q120" s="155">
        <v>2015</v>
      </c>
      <c r="R120" s="155">
        <v>2016</v>
      </c>
      <c r="S120" s="156">
        <v>2017</v>
      </c>
      <c r="T120" s="101">
        <v>2018</v>
      </c>
      <c r="U120" s="150">
        <v>2019</v>
      </c>
      <c r="V120" s="101">
        <v>2020</v>
      </c>
      <c r="W120" s="101">
        <v>2021</v>
      </c>
      <c r="X120" s="164">
        <v>2022</v>
      </c>
      <c r="Y120" s="243" t="s">
        <v>113</v>
      </c>
      <c r="Z120" s="100"/>
    </row>
    <row r="121" spans="14:26" x14ac:dyDescent="0.25">
      <c r="N121" s="131" t="s">
        <v>63</v>
      </c>
      <c r="O121" s="121">
        <v>4953.1729999999998</v>
      </c>
      <c r="P121" s="114">
        <v>1025.9580000000001</v>
      </c>
      <c r="Q121" s="114">
        <v>1267.0999999999999</v>
      </c>
      <c r="R121" s="114">
        <v>415.81299999999999</v>
      </c>
      <c r="S121" s="122">
        <v>874.35199999999998</v>
      </c>
      <c r="T121" s="151">
        <v>545</v>
      </c>
      <c r="U121" s="214">
        <v>506.75</v>
      </c>
      <c r="V121" s="151">
        <v>45.966000000000001</v>
      </c>
      <c r="W121" s="151">
        <v>2763.0630000000001</v>
      </c>
      <c r="X121" s="151">
        <v>4074.8160000000003</v>
      </c>
      <c r="Y121" s="129">
        <f>+X121/W121-1</f>
        <v>0.47474596127558444</v>
      </c>
      <c r="Z121" s="163"/>
    </row>
    <row r="122" spans="14:26" x14ac:dyDescent="0.25">
      <c r="N122" s="130" t="s">
        <v>51</v>
      </c>
      <c r="O122" s="31">
        <v>4627.152</v>
      </c>
      <c r="P122" s="32">
        <v>841.78700000000003</v>
      </c>
      <c r="Q122" s="32">
        <v>17.524000000000001</v>
      </c>
      <c r="R122" s="32">
        <v>30.356000000000002</v>
      </c>
      <c r="S122" s="119">
        <v>492.73200000000003</v>
      </c>
      <c r="T122" s="152">
        <v>442</v>
      </c>
      <c r="U122" s="98">
        <v>4.4000000000000004</v>
      </c>
      <c r="V122" s="152">
        <v>45.966000000000001</v>
      </c>
      <c r="W122" s="152">
        <v>131.11699999999999</v>
      </c>
      <c r="X122" s="152">
        <v>872.77099999999996</v>
      </c>
      <c r="Y122" s="129">
        <f t="shared" ref="Y122:Y125" si="1">+X122/W122-1</f>
        <v>5.6564289909012562</v>
      </c>
      <c r="Z122" s="163"/>
    </row>
    <row r="123" spans="14:26" x14ac:dyDescent="0.25">
      <c r="N123" s="41" t="s">
        <v>52</v>
      </c>
      <c r="O123" s="31">
        <v>0</v>
      </c>
      <c r="P123" s="32">
        <v>0</v>
      </c>
      <c r="Q123" s="32">
        <v>59</v>
      </c>
      <c r="R123" s="32">
        <v>0</v>
      </c>
      <c r="S123" s="119">
        <v>118.23</v>
      </c>
      <c r="T123" s="152">
        <v>0</v>
      </c>
      <c r="U123" s="98">
        <v>502.35</v>
      </c>
      <c r="V123" s="152">
        <v>0</v>
      </c>
      <c r="W123" s="152">
        <v>0</v>
      </c>
      <c r="X123" s="152">
        <v>0</v>
      </c>
      <c r="Y123" s="129" t="s">
        <v>12</v>
      </c>
      <c r="Z123" s="163"/>
    </row>
    <row r="124" spans="14:26" x14ac:dyDescent="0.25">
      <c r="N124" s="41" t="s">
        <v>53</v>
      </c>
      <c r="O124" s="31">
        <v>160.83000000000001</v>
      </c>
      <c r="P124" s="32">
        <v>0</v>
      </c>
      <c r="Q124" s="32">
        <v>0</v>
      </c>
      <c r="R124" s="32">
        <v>23.5</v>
      </c>
      <c r="S124" s="119">
        <v>0</v>
      </c>
      <c r="T124" s="152">
        <v>0</v>
      </c>
      <c r="U124" s="98">
        <v>0</v>
      </c>
      <c r="V124" s="152">
        <v>0</v>
      </c>
      <c r="W124" s="152">
        <v>0</v>
      </c>
      <c r="X124" s="152">
        <v>47.015000000000001</v>
      </c>
      <c r="Y124" s="129" t="s">
        <v>12</v>
      </c>
      <c r="Z124" s="163"/>
    </row>
    <row r="125" spans="14:26" ht="15.75" thickBot="1" x14ac:dyDescent="0.3">
      <c r="N125" s="66" t="s">
        <v>54</v>
      </c>
      <c r="O125" s="37">
        <v>165.191</v>
      </c>
      <c r="P125" s="38">
        <v>184.17099999999999</v>
      </c>
      <c r="Q125" s="38">
        <v>1190.576</v>
      </c>
      <c r="R125" s="38">
        <v>361.95699999999999</v>
      </c>
      <c r="S125" s="120">
        <v>263.39</v>
      </c>
      <c r="T125" s="153">
        <v>103</v>
      </c>
      <c r="U125" s="99">
        <v>0</v>
      </c>
      <c r="V125" s="99">
        <v>0</v>
      </c>
      <c r="W125" s="153">
        <v>2631.9459999999999</v>
      </c>
      <c r="X125" s="153">
        <v>3155.03</v>
      </c>
      <c r="Y125" s="244">
        <f t="shared" si="1"/>
        <v>0.19874419915910146</v>
      </c>
      <c r="Z125" s="163"/>
    </row>
    <row r="127" spans="14:26" x14ac:dyDescent="0.25">
      <c r="U127" s="215"/>
    </row>
    <row r="128" spans="14:26" x14ac:dyDescent="0.25">
      <c r="U128" s="92"/>
    </row>
    <row r="129" spans="21:21" x14ac:dyDescent="0.25">
      <c r="U129" s="92"/>
    </row>
    <row r="130" spans="21:21" x14ac:dyDescent="0.25">
      <c r="U130" s="92"/>
    </row>
    <row r="131" spans="21:21" x14ac:dyDescent="0.25">
      <c r="U131" s="92"/>
    </row>
    <row r="132" spans="21:21" x14ac:dyDescent="0.25">
      <c r="U132" s="92"/>
    </row>
    <row r="133" spans="21:21" x14ac:dyDescent="0.25">
      <c r="U133" s="92"/>
    </row>
    <row r="134" spans="21:21" x14ac:dyDescent="0.25">
      <c r="U134" s="92"/>
    </row>
    <row r="135" spans="21:21" x14ac:dyDescent="0.25">
      <c r="U135" s="92"/>
    </row>
  </sheetData>
  <mergeCells count="4">
    <mergeCell ref="R6:AA6"/>
    <mergeCell ref="O119:X119"/>
    <mergeCell ref="P81:Y81"/>
    <mergeCell ref="O47:X47"/>
  </mergeCells>
  <hyperlinks>
    <hyperlink ref="O2" location="Indice!A1" display="Indice" xr:uid="{00000000-0004-0000-0600-000000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J50"/>
  <sheetViews>
    <sheetView zoomScale="110" zoomScaleNormal="110" workbookViewId="0">
      <selection activeCell="M1" sqref="M1"/>
    </sheetView>
  </sheetViews>
  <sheetFormatPr baseColWidth="10" defaultColWidth="11.42578125" defaultRowHeight="15" x14ac:dyDescent="0.25"/>
  <cols>
    <col min="1" max="1" width="30.28515625" style="79" customWidth="1"/>
    <col min="2" max="5" width="7.5703125" style="79" bestFit="1" customWidth="1"/>
    <col min="6" max="7" width="7.7109375" style="79" bestFit="1" customWidth="1"/>
    <col min="8" max="11" width="7.7109375" style="79" customWidth="1"/>
    <col min="12" max="12" width="9.7109375" style="79" bestFit="1" customWidth="1"/>
    <col min="13" max="98" width="11.42578125" style="79"/>
    <col min="99" max="99" width="31.5703125" style="79" bestFit="1" customWidth="1"/>
    <col min="100" max="106" width="7.7109375" style="79" bestFit="1" customWidth="1"/>
    <col min="107" max="109" width="7.7109375" style="79" customWidth="1"/>
    <col min="110" max="116" width="7.7109375" style="79" bestFit="1" customWidth="1"/>
    <col min="117" max="119" width="7.7109375" style="79" customWidth="1"/>
    <col min="120" max="120" width="7.7109375" style="79" bestFit="1" customWidth="1"/>
    <col min="121" max="122" width="5.5703125" style="79" bestFit="1" customWidth="1"/>
    <col min="123" max="123" width="5.140625" style="79" bestFit="1" customWidth="1"/>
    <col min="124" max="125" width="5.5703125" style="79" bestFit="1" customWidth="1"/>
    <col min="126" max="126" width="5.140625" style="79" bestFit="1" customWidth="1"/>
    <col min="127" max="127" width="5.5703125" style="79" bestFit="1" customWidth="1"/>
    <col min="128" max="129" width="5.5703125" style="79" customWidth="1"/>
    <col min="130" max="136" width="7.7109375" style="79" bestFit="1" customWidth="1"/>
    <col min="137" max="139" width="7.7109375" style="79" customWidth="1"/>
    <col min="140" max="140" width="26.140625" style="79" customWidth="1"/>
    <col min="141" max="16384" width="11.42578125" style="79"/>
  </cols>
  <sheetData>
    <row r="1" spans="1:140" ht="15.75" thickBot="1" x14ac:dyDescent="0.3">
      <c r="A1" s="309" t="s">
        <v>0</v>
      </c>
      <c r="B1" s="309"/>
      <c r="C1" s="309"/>
      <c r="D1" s="309"/>
      <c r="E1" s="309"/>
      <c r="F1" s="309"/>
      <c r="G1" s="132"/>
      <c r="H1" s="132"/>
      <c r="I1" s="132"/>
      <c r="J1" s="132"/>
      <c r="K1" s="132"/>
      <c r="M1" s="197" t="s">
        <v>65</v>
      </c>
    </row>
    <row r="2" spans="1:140" ht="15" customHeight="1" x14ac:dyDescent="0.25">
      <c r="A2" s="309" t="s">
        <v>1</v>
      </c>
      <c r="B2" s="309"/>
      <c r="C2" s="309"/>
      <c r="D2" s="309"/>
      <c r="E2" s="309"/>
      <c r="F2" s="309"/>
      <c r="G2" s="132"/>
      <c r="H2" s="132"/>
      <c r="I2" s="132"/>
      <c r="J2" s="132"/>
      <c r="K2" s="132"/>
      <c r="CU2" s="219"/>
      <c r="CV2" s="303" t="s">
        <v>20</v>
      </c>
      <c r="CW2" s="304"/>
      <c r="CX2" s="304"/>
      <c r="CY2" s="304"/>
      <c r="CZ2" s="304"/>
      <c r="DA2" s="304"/>
      <c r="DB2" s="304"/>
      <c r="DC2" s="304"/>
      <c r="DD2" s="304"/>
      <c r="DE2" s="305"/>
      <c r="DF2" s="306" t="s">
        <v>106</v>
      </c>
      <c r="DG2" s="307"/>
      <c r="DH2" s="307"/>
      <c r="DI2" s="307"/>
      <c r="DJ2" s="307"/>
      <c r="DK2" s="307"/>
      <c r="DL2" s="307"/>
      <c r="DM2" s="307"/>
      <c r="DN2" s="307"/>
      <c r="DO2" s="308"/>
      <c r="DP2" s="310" t="s">
        <v>107</v>
      </c>
      <c r="DQ2" s="311"/>
      <c r="DR2" s="311"/>
      <c r="DS2" s="311"/>
      <c r="DT2" s="311"/>
      <c r="DU2" s="311"/>
      <c r="DV2" s="311"/>
      <c r="DW2" s="311"/>
      <c r="DX2" s="311"/>
      <c r="DY2" s="312"/>
      <c r="DZ2" s="306" t="s">
        <v>3</v>
      </c>
      <c r="EA2" s="307"/>
      <c r="EB2" s="307"/>
      <c r="EC2" s="307"/>
      <c r="ED2" s="307"/>
      <c r="EE2" s="307"/>
      <c r="EF2" s="307"/>
      <c r="EG2" s="307"/>
      <c r="EH2" s="307"/>
      <c r="EI2" s="308"/>
      <c r="EJ2" s="220" t="s">
        <v>4</v>
      </c>
    </row>
    <row r="3" spans="1:140" ht="15.75" thickBot="1" x14ac:dyDescent="0.3">
      <c r="A3" s="309" t="s">
        <v>2</v>
      </c>
      <c r="B3" s="309"/>
      <c r="C3" s="309"/>
      <c r="D3" s="309"/>
      <c r="E3" s="309"/>
      <c r="F3" s="309"/>
      <c r="G3" s="132"/>
      <c r="H3" s="132"/>
      <c r="I3" s="132"/>
      <c r="J3" s="132"/>
      <c r="K3" s="132"/>
      <c r="CU3" s="221"/>
      <c r="CV3" s="84">
        <v>2013</v>
      </c>
      <c r="CW3" s="84">
        <v>2014</v>
      </c>
      <c r="CX3" s="84">
        <v>2015</v>
      </c>
      <c r="CY3" s="84">
        <v>2016</v>
      </c>
      <c r="CZ3" s="84">
        <v>2017</v>
      </c>
      <c r="DA3" s="84">
        <v>2018</v>
      </c>
      <c r="DB3" s="84">
        <v>2019</v>
      </c>
      <c r="DC3" s="84">
        <v>2020</v>
      </c>
      <c r="DD3" s="84">
        <v>2021</v>
      </c>
      <c r="DE3" s="84">
        <v>2022</v>
      </c>
      <c r="DF3" s="222">
        <v>2013</v>
      </c>
      <c r="DG3" s="222">
        <v>2014</v>
      </c>
      <c r="DH3" s="222">
        <v>2015</v>
      </c>
      <c r="DI3" s="222">
        <v>2016</v>
      </c>
      <c r="DJ3" s="222">
        <v>2017</v>
      </c>
      <c r="DK3" s="222">
        <v>2018</v>
      </c>
      <c r="DL3" s="222">
        <v>2019</v>
      </c>
      <c r="DM3" s="222">
        <v>2020</v>
      </c>
      <c r="DN3" s="222">
        <v>2021</v>
      </c>
      <c r="DO3" s="222">
        <v>2022</v>
      </c>
      <c r="DP3" s="211">
        <v>2013</v>
      </c>
      <c r="DQ3" s="211">
        <v>2014</v>
      </c>
      <c r="DR3" s="211">
        <v>2015</v>
      </c>
      <c r="DS3" s="211">
        <v>2016</v>
      </c>
      <c r="DT3" s="211">
        <v>2017</v>
      </c>
      <c r="DU3" s="211">
        <v>2018</v>
      </c>
      <c r="DV3" s="211">
        <v>2019</v>
      </c>
      <c r="DW3" s="211">
        <v>2020</v>
      </c>
      <c r="DX3" s="211">
        <v>2021</v>
      </c>
      <c r="DY3" s="211">
        <v>2022</v>
      </c>
      <c r="DZ3" s="211">
        <v>2013</v>
      </c>
      <c r="EA3" s="212">
        <v>2014</v>
      </c>
      <c r="EB3" s="211">
        <v>2015</v>
      </c>
      <c r="EC3" s="212">
        <v>2016</v>
      </c>
      <c r="ED3" s="212">
        <v>2017</v>
      </c>
      <c r="EE3" s="212">
        <v>2018</v>
      </c>
      <c r="EF3" s="212">
        <v>2019</v>
      </c>
      <c r="EG3" s="212">
        <v>2020</v>
      </c>
      <c r="EH3" s="212">
        <v>2021</v>
      </c>
      <c r="EI3" s="212">
        <v>2022</v>
      </c>
      <c r="EJ3" s="110" t="s">
        <v>113</v>
      </c>
    </row>
    <row r="4" spans="1:140" ht="15.75" thickBot="1" x14ac:dyDescent="0.3">
      <c r="A4" s="2"/>
      <c r="B4" s="3"/>
      <c r="C4" s="3"/>
      <c r="D4" s="3"/>
      <c r="E4" s="3"/>
      <c r="F4" s="4"/>
      <c r="G4" s="4"/>
      <c r="H4" s="4"/>
      <c r="I4" s="4"/>
      <c r="J4" s="4"/>
      <c r="K4" s="4"/>
      <c r="CU4" s="223"/>
      <c r="CV4" s="224"/>
      <c r="CW4" s="224"/>
      <c r="CX4" s="224"/>
      <c r="CY4" s="224"/>
      <c r="CZ4" s="224"/>
      <c r="DA4" s="224"/>
      <c r="DB4" s="224"/>
      <c r="DC4" s="224"/>
      <c r="DD4" s="224"/>
      <c r="DE4" s="224"/>
      <c r="DF4" s="224"/>
      <c r="DG4" s="224"/>
      <c r="DH4" s="224"/>
      <c r="DI4" s="224"/>
      <c r="DJ4" s="224"/>
      <c r="DK4" s="224"/>
      <c r="DL4" s="224"/>
      <c r="DM4" s="224"/>
      <c r="DN4" s="224"/>
      <c r="DO4" s="224"/>
      <c r="DP4" s="224"/>
      <c r="DQ4" s="224"/>
      <c r="DR4" s="224"/>
      <c r="DS4" s="224"/>
      <c r="DT4" s="224"/>
      <c r="DU4" s="224"/>
      <c r="DV4" s="224"/>
      <c r="DW4" s="224"/>
      <c r="DX4" s="224"/>
      <c r="DY4" s="224"/>
      <c r="DZ4" s="224"/>
      <c r="EA4" s="225"/>
      <c r="EB4" s="224"/>
      <c r="EC4" s="225"/>
      <c r="ED4" s="225"/>
      <c r="EE4" s="225"/>
      <c r="EF4" s="225"/>
      <c r="EG4" s="225"/>
      <c r="EH4" s="225"/>
      <c r="EI4" s="225"/>
      <c r="EJ4" s="226"/>
    </row>
    <row r="5" spans="1:140" ht="15" customHeight="1" thickBot="1" x14ac:dyDescent="0.3">
      <c r="A5" s="2"/>
      <c r="B5" s="300" t="s">
        <v>3</v>
      </c>
      <c r="C5" s="301"/>
      <c r="D5" s="301"/>
      <c r="E5" s="301"/>
      <c r="F5" s="301"/>
      <c r="G5" s="301"/>
      <c r="H5" s="301"/>
      <c r="I5" s="301"/>
      <c r="J5" s="301"/>
      <c r="K5" s="302"/>
      <c r="L5" s="165" t="s">
        <v>4</v>
      </c>
      <c r="CU5" s="85" t="s">
        <v>5</v>
      </c>
      <c r="CV5" s="82">
        <v>412534</v>
      </c>
      <c r="CW5" s="82">
        <v>426282</v>
      </c>
      <c r="CX5" s="82">
        <v>431080</v>
      </c>
      <c r="CY5" s="82">
        <v>429465</v>
      </c>
      <c r="CZ5" s="82">
        <v>422093</v>
      </c>
      <c r="DA5" s="82">
        <v>436898</v>
      </c>
      <c r="DB5" s="82">
        <v>431868</v>
      </c>
      <c r="DC5" s="82">
        <v>418900</v>
      </c>
      <c r="DD5" s="82">
        <v>369983</v>
      </c>
      <c r="DE5" s="82">
        <v>394060</v>
      </c>
      <c r="DF5" s="82">
        <v>163490.23499999999</v>
      </c>
      <c r="DG5" s="82">
        <v>174769.98699999999</v>
      </c>
      <c r="DH5" s="82">
        <v>172063.30599999998</v>
      </c>
      <c r="DI5" s="82">
        <v>148527.53</v>
      </c>
      <c r="DJ5" s="82">
        <v>172533</v>
      </c>
      <c r="DK5" s="82">
        <v>162934.348</v>
      </c>
      <c r="DL5" s="82">
        <v>158090.31299999997</v>
      </c>
      <c r="DM5" s="82">
        <v>148750.614</v>
      </c>
      <c r="DN5" s="82">
        <v>238280.84</v>
      </c>
      <c r="DO5" s="82">
        <v>177693.90800000002</v>
      </c>
      <c r="DP5" s="82">
        <v>752.13200000000006</v>
      </c>
      <c r="DQ5" s="82">
        <v>2486.4669999999996</v>
      </c>
      <c r="DR5" s="82">
        <v>1432.7759999999998</v>
      </c>
      <c r="DS5" s="82">
        <v>985.04599999999994</v>
      </c>
      <c r="DT5" s="82">
        <v>1342.002</v>
      </c>
      <c r="DU5" s="82">
        <v>1847.1590000000001</v>
      </c>
      <c r="DV5" s="82">
        <v>443.07499999999999</v>
      </c>
      <c r="DW5" s="82">
        <v>5605.7929999999997</v>
      </c>
      <c r="DX5" s="82">
        <v>1981.1849999999999</v>
      </c>
      <c r="DY5" s="82">
        <v>1398.338</v>
      </c>
      <c r="DZ5" s="82">
        <v>575271.20299999998</v>
      </c>
      <c r="EA5" s="83">
        <v>598565.52100000007</v>
      </c>
      <c r="EB5" s="82">
        <v>601710.53099999996</v>
      </c>
      <c r="EC5" s="82">
        <v>577007.48499999999</v>
      </c>
      <c r="ED5" s="82">
        <v>593252</v>
      </c>
      <c r="EE5" s="82">
        <v>597939.33700000006</v>
      </c>
      <c r="EF5" s="82">
        <v>589498.91</v>
      </c>
      <c r="EG5" s="83">
        <v>562025.10800000001</v>
      </c>
      <c r="EH5" s="83">
        <v>606248.03199999989</v>
      </c>
      <c r="EI5" s="83">
        <v>569524.05499999993</v>
      </c>
      <c r="EJ5" s="111">
        <f>+EI5/EH5-1</f>
        <v>-6.0575828805329524E-2</v>
      </c>
    </row>
    <row r="6" spans="1:140" ht="15.75" thickBot="1" x14ac:dyDescent="0.3">
      <c r="A6" s="167"/>
      <c r="B6" s="154">
        <v>2013</v>
      </c>
      <c r="C6" s="155">
        <v>2014</v>
      </c>
      <c r="D6" s="155">
        <v>2015</v>
      </c>
      <c r="E6" s="155">
        <v>2016</v>
      </c>
      <c r="F6" s="155">
        <v>2017</v>
      </c>
      <c r="G6" s="155">
        <v>2018</v>
      </c>
      <c r="H6" s="156">
        <v>2019</v>
      </c>
      <c r="I6" s="101">
        <v>2020</v>
      </c>
      <c r="J6" s="101">
        <v>2021</v>
      </c>
      <c r="K6" s="164">
        <v>2022</v>
      </c>
      <c r="L6" s="166" t="s">
        <v>113</v>
      </c>
      <c r="CU6" s="223"/>
      <c r="CV6" s="224"/>
      <c r="CW6" s="224"/>
      <c r="CX6" s="224"/>
      <c r="CY6" s="224"/>
      <c r="CZ6" s="224"/>
      <c r="DA6" s="224"/>
      <c r="DB6" s="224"/>
      <c r="DC6" s="224"/>
      <c r="DD6" s="224"/>
      <c r="DE6" s="224"/>
      <c r="DF6" s="224"/>
      <c r="DG6" s="224"/>
      <c r="DH6" s="224"/>
      <c r="DI6" s="224"/>
      <c r="DJ6" s="224"/>
      <c r="DK6" s="224"/>
      <c r="DL6" s="224"/>
      <c r="DM6" s="224"/>
      <c r="DN6" s="224"/>
      <c r="DO6" s="224"/>
      <c r="DP6" s="224"/>
      <c r="DQ6" s="224"/>
      <c r="DR6" s="224"/>
      <c r="DS6" s="224"/>
      <c r="DT6" s="224"/>
      <c r="DU6" s="224"/>
      <c r="DV6" s="224"/>
      <c r="DW6" s="224"/>
      <c r="DX6" s="224"/>
      <c r="DY6" s="224"/>
      <c r="DZ6" s="224"/>
      <c r="EA6" s="225"/>
      <c r="EB6" s="224"/>
      <c r="EC6" s="224"/>
      <c r="ED6" s="224"/>
      <c r="EE6" s="224"/>
      <c r="EF6" s="224"/>
      <c r="EG6" s="225"/>
      <c r="EH6" s="225"/>
      <c r="EI6" s="225"/>
      <c r="EJ6" s="227"/>
    </row>
    <row r="7" spans="1:140" x14ac:dyDescent="0.25">
      <c r="A7" s="5" t="s">
        <v>5</v>
      </c>
      <c r="B7" s="230">
        <v>575271.20299999998</v>
      </c>
      <c r="C7" s="230">
        <v>598565.52100000007</v>
      </c>
      <c r="D7" s="230">
        <v>601710.53099999996</v>
      </c>
      <c r="E7" s="230">
        <v>577007.48499999999</v>
      </c>
      <c r="F7" s="230">
        <v>593252</v>
      </c>
      <c r="G7" s="230">
        <v>597939.33700000006</v>
      </c>
      <c r="H7" s="230">
        <v>589498.91</v>
      </c>
      <c r="I7" s="83">
        <v>562025.10800000001</v>
      </c>
      <c r="J7" s="83">
        <v>606248.03199999989</v>
      </c>
      <c r="K7" s="83">
        <v>569524.05499999993</v>
      </c>
      <c r="L7" s="111">
        <f>+K7/J7-1</f>
        <v>-6.0575828805329524E-2</v>
      </c>
      <c r="CU7" s="88" t="s">
        <v>6</v>
      </c>
      <c r="CV7" s="82">
        <v>234488</v>
      </c>
      <c r="CW7" s="82">
        <v>238173</v>
      </c>
      <c r="CX7" s="82">
        <v>233836</v>
      </c>
      <c r="CY7" s="82">
        <v>237916</v>
      </c>
      <c r="CZ7" s="82">
        <v>234049</v>
      </c>
      <c r="DA7" s="82">
        <v>240412</v>
      </c>
      <c r="DB7" s="82">
        <v>243187</v>
      </c>
      <c r="DC7" s="82">
        <v>242252</v>
      </c>
      <c r="DD7" s="82">
        <v>219369</v>
      </c>
      <c r="DE7" s="82">
        <v>246160</v>
      </c>
      <c r="DF7" s="82">
        <v>160484.08299999998</v>
      </c>
      <c r="DG7" s="82">
        <v>172116.82399999999</v>
      </c>
      <c r="DH7" s="82">
        <v>169789.88999999998</v>
      </c>
      <c r="DI7" s="82">
        <v>147382.459</v>
      </c>
      <c r="DJ7" s="82">
        <v>171372</v>
      </c>
      <c r="DK7" s="82">
        <v>160131.79199999999</v>
      </c>
      <c r="DL7" s="82">
        <v>156716.02999999997</v>
      </c>
      <c r="DM7" s="82">
        <v>146383.01300000001</v>
      </c>
      <c r="DN7" s="82">
        <v>235876.58499999999</v>
      </c>
      <c r="DO7" s="82">
        <v>172972.27000000002</v>
      </c>
      <c r="DP7" s="82">
        <v>224.45599999999999</v>
      </c>
      <c r="DQ7" s="82">
        <v>1905.3119999999999</v>
      </c>
      <c r="DR7" s="82">
        <v>742.65899999999988</v>
      </c>
      <c r="DS7" s="82">
        <v>800.77299999999991</v>
      </c>
      <c r="DT7" s="82">
        <v>359.00200000000001</v>
      </c>
      <c r="DU7" s="82">
        <v>200.49800000000002</v>
      </c>
      <c r="DV7" s="82">
        <v>25.273999999999997</v>
      </c>
      <c r="DW7" s="82">
        <v>1628.741</v>
      </c>
      <c r="DX7" s="82">
        <v>200.41500000000002</v>
      </c>
      <c r="DY7" s="82">
        <v>436.14699999999999</v>
      </c>
      <c r="DZ7" s="82">
        <v>394746.72699999996</v>
      </c>
      <c r="EA7" s="83">
        <v>408384.51300000004</v>
      </c>
      <c r="EB7" s="82">
        <v>402883.23200000002</v>
      </c>
      <c r="EC7" s="82">
        <v>384497.68699999998</v>
      </c>
      <c r="ED7" s="82">
        <v>405030</v>
      </c>
      <c r="EE7" s="82">
        <v>400297.44200000004</v>
      </c>
      <c r="EF7" s="82">
        <v>399861.42800000007</v>
      </c>
      <c r="EG7" s="83">
        <v>386986.55900000001</v>
      </c>
      <c r="EH7" s="83">
        <v>455010.54699999996</v>
      </c>
      <c r="EI7" s="83">
        <v>417864.60800000001</v>
      </c>
      <c r="EJ7" s="111">
        <f>+EI7/EH7-1</f>
        <v>-8.163753399764595E-2</v>
      </c>
    </row>
    <row r="8" spans="1:140" x14ac:dyDescent="0.25">
      <c r="A8" s="6"/>
      <c r="B8" s="229"/>
      <c r="C8" s="229"/>
      <c r="D8" s="229"/>
      <c r="E8" s="229"/>
      <c r="F8" s="229"/>
      <c r="G8" s="229"/>
      <c r="H8" s="82"/>
      <c r="I8" s="83"/>
      <c r="J8" s="83"/>
      <c r="K8" s="83"/>
      <c r="L8" s="216"/>
      <c r="CU8" s="223"/>
      <c r="CV8" s="224">
        <v>234488</v>
      </c>
      <c r="CW8" s="224">
        <v>238173</v>
      </c>
      <c r="CX8" s="224">
        <v>233836</v>
      </c>
      <c r="CY8" s="224">
        <v>237916</v>
      </c>
      <c r="CZ8" s="224">
        <v>234049</v>
      </c>
      <c r="DA8" s="224">
        <v>240412</v>
      </c>
      <c r="DB8" s="224">
        <v>243187</v>
      </c>
      <c r="DC8" s="224">
        <v>242252</v>
      </c>
      <c r="DD8" s="224">
        <v>219369</v>
      </c>
      <c r="DE8" s="224">
        <v>246160</v>
      </c>
      <c r="DF8" s="224"/>
      <c r="DG8" s="224"/>
      <c r="DH8" s="224"/>
      <c r="DI8" s="224"/>
      <c r="DJ8" s="224"/>
      <c r="DK8" s="224"/>
      <c r="DL8" s="224"/>
      <c r="DM8" s="224"/>
      <c r="DN8" s="224"/>
      <c r="DO8" s="224"/>
      <c r="DP8" s="224"/>
      <c r="DQ8" s="224"/>
      <c r="DR8" s="224"/>
      <c r="DS8" s="224"/>
      <c r="DT8" s="224"/>
      <c r="DU8" s="224"/>
      <c r="DV8" s="224"/>
      <c r="DW8" s="224"/>
      <c r="DX8" s="224"/>
      <c r="DY8" s="224"/>
      <c r="DZ8" s="224"/>
      <c r="EA8" s="225"/>
      <c r="EB8" s="224"/>
      <c r="EC8" s="224"/>
      <c r="ED8" s="224"/>
      <c r="EE8" s="224"/>
      <c r="EF8" s="224"/>
      <c r="EG8" s="225"/>
      <c r="EH8" s="225"/>
      <c r="EI8" s="225"/>
      <c r="EJ8" s="227"/>
    </row>
    <row r="9" spans="1:140" x14ac:dyDescent="0.25">
      <c r="A9" s="5" t="s">
        <v>6</v>
      </c>
      <c r="B9" s="82">
        <v>394746.72699999996</v>
      </c>
      <c r="C9" s="82">
        <v>408384.51300000004</v>
      </c>
      <c r="D9" s="82">
        <v>402883.23200000002</v>
      </c>
      <c r="E9" s="82">
        <v>384497.68699999998</v>
      </c>
      <c r="F9" s="82">
        <v>405030</v>
      </c>
      <c r="G9" s="82">
        <v>400297.44200000004</v>
      </c>
      <c r="H9" s="82">
        <v>399861.42800000007</v>
      </c>
      <c r="I9" s="83">
        <v>386986.55900000001</v>
      </c>
      <c r="J9" s="83">
        <v>455010.54699999996</v>
      </c>
      <c r="K9" s="83">
        <v>417864.60800000001</v>
      </c>
      <c r="L9" s="111">
        <f t="shared" ref="L9:L13" si="0">+K9/J9-1</f>
        <v>-8.163753399764595E-2</v>
      </c>
      <c r="CU9" s="86" t="s">
        <v>7</v>
      </c>
      <c r="CV9" s="82">
        <v>0</v>
      </c>
      <c r="CW9" s="82">
        <v>0</v>
      </c>
      <c r="CX9" s="82">
        <v>0</v>
      </c>
      <c r="CY9" s="82">
        <v>0</v>
      </c>
      <c r="CZ9" s="82">
        <v>0</v>
      </c>
      <c r="DA9" s="82">
        <v>0</v>
      </c>
      <c r="DB9" s="82">
        <v>0</v>
      </c>
      <c r="DC9" s="82"/>
      <c r="DD9" s="82"/>
      <c r="DE9" s="82"/>
      <c r="DF9" s="82">
        <v>482.572</v>
      </c>
      <c r="DG9" s="82">
        <v>408.82100000000003</v>
      </c>
      <c r="DH9" s="82">
        <v>244.77700000000002</v>
      </c>
      <c r="DI9" s="82">
        <v>326.81799999999998</v>
      </c>
      <c r="DJ9" s="82">
        <v>222</v>
      </c>
      <c r="DK9" s="82">
        <v>406.62799999999999</v>
      </c>
      <c r="DL9" s="82">
        <v>494.084</v>
      </c>
      <c r="DM9" s="82">
        <v>416.84199999999998</v>
      </c>
      <c r="DN9" s="82">
        <v>438.85500000000002</v>
      </c>
      <c r="DO9" s="82">
        <v>2387.165</v>
      </c>
      <c r="DP9" s="82">
        <v>92.08</v>
      </c>
      <c r="DQ9" s="82">
        <v>112.318</v>
      </c>
      <c r="DR9" s="82">
        <v>742.42899999999997</v>
      </c>
      <c r="DS9" s="82">
        <v>673.95299999999997</v>
      </c>
      <c r="DT9" s="82">
        <v>0</v>
      </c>
      <c r="DU9" s="82">
        <v>0</v>
      </c>
      <c r="DV9" s="82">
        <v>0</v>
      </c>
      <c r="DW9" s="82">
        <v>0</v>
      </c>
      <c r="DX9" s="82">
        <v>0</v>
      </c>
      <c r="DY9" s="82">
        <v>0</v>
      </c>
      <c r="DZ9" s="82">
        <v>390.49200000000002</v>
      </c>
      <c r="EA9" s="83">
        <v>296.50300000000004</v>
      </c>
      <c r="EB9" s="82">
        <v>-497.65199999999993</v>
      </c>
      <c r="EC9" s="82">
        <v>-347.13499999999999</v>
      </c>
      <c r="ED9" s="82">
        <v>222</v>
      </c>
      <c r="EE9" s="82">
        <v>406.62799999999999</v>
      </c>
      <c r="EF9" s="82">
        <v>494.084</v>
      </c>
      <c r="EG9" s="83">
        <v>416.84199999999998</v>
      </c>
      <c r="EH9" s="83">
        <v>438.85500000000002</v>
      </c>
      <c r="EI9" s="83">
        <v>2387.165</v>
      </c>
      <c r="EJ9" s="111">
        <f>+EI9/EH9-1</f>
        <v>4.4395301409349326</v>
      </c>
    </row>
    <row r="10" spans="1:140" x14ac:dyDescent="0.25">
      <c r="A10" s="7" t="s">
        <v>7</v>
      </c>
      <c r="B10" s="82">
        <v>390.49200000000002</v>
      </c>
      <c r="C10" s="82">
        <v>296.50300000000004</v>
      </c>
      <c r="D10" s="82">
        <v>-497.65199999999993</v>
      </c>
      <c r="E10" s="82">
        <v>-347.13499999999999</v>
      </c>
      <c r="F10" s="82">
        <v>222</v>
      </c>
      <c r="G10" s="82">
        <v>406.62799999999999</v>
      </c>
      <c r="H10" s="82">
        <v>494.084</v>
      </c>
      <c r="I10" s="83">
        <v>416.84199999999998</v>
      </c>
      <c r="J10" s="83">
        <v>438.85500000000002</v>
      </c>
      <c r="K10" s="83">
        <v>2387.165</v>
      </c>
      <c r="L10" s="111">
        <f t="shared" si="0"/>
        <v>4.4395301409349326</v>
      </c>
      <c r="CU10" s="223"/>
      <c r="CV10" s="224"/>
      <c r="CW10" s="224"/>
      <c r="CX10" s="224"/>
      <c r="CY10" s="224"/>
      <c r="CZ10" s="224"/>
      <c r="DA10" s="224"/>
      <c r="DB10" s="224"/>
      <c r="DC10" s="224"/>
      <c r="DD10" s="224"/>
      <c r="DE10" s="224"/>
      <c r="DF10" s="224"/>
      <c r="DG10" s="224"/>
      <c r="DH10" s="224"/>
      <c r="DI10" s="224"/>
      <c r="DJ10" s="224"/>
      <c r="DK10" s="224"/>
      <c r="DL10" s="224"/>
      <c r="DM10" s="224"/>
      <c r="DN10" s="224"/>
      <c r="DO10" s="224"/>
      <c r="DP10" s="224"/>
      <c r="DQ10" s="224"/>
      <c r="DR10" s="224"/>
      <c r="DS10" s="224"/>
      <c r="DT10" s="224"/>
      <c r="DU10" s="224"/>
      <c r="DV10" s="224"/>
      <c r="DW10" s="224"/>
      <c r="DX10" s="224"/>
      <c r="DY10" s="224"/>
      <c r="DZ10" s="224"/>
      <c r="EA10" s="225"/>
      <c r="EB10" s="224"/>
      <c r="EC10" s="224"/>
      <c r="ED10" s="224"/>
      <c r="EE10" s="224"/>
      <c r="EF10" s="224"/>
      <c r="EG10" s="225"/>
      <c r="EH10" s="225"/>
      <c r="EI10" s="225"/>
      <c r="EJ10" s="227"/>
    </row>
    <row r="11" spans="1:140" x14ac:dyDescent="0.25">
      <c r="A11" s="7" t="s">
        <v>8</v>
      </c>
      <c r="B11" s="82">
        <v>31729.005000000001</v>
      </c>
      <c r="C11" s="82">
        <v>37842</v>
      </c>
      <c r="D11" s="82">
        <v>35969</v>
      </c>
      <c r="E11" s="82">
        <v>47519</v>
      </c>
      <c r="F11" s="82">
        <v>45326</v>
      </c>
      <c r="G11" s="82">
        <v>51176</v>
      </c>
      <c r="H11" s="82">
        <v>55148</v>
      </c>
      <c r="I11" s="83">
        <v>75018</v>
      </c>
      <c r="J11" s="83">
        <v>101263</v>
      </c>
      <c r="K11" s="83">
        <v>154819</v>
      </c>
      <c r="L11" s="111">
        <f t="shared" si="0"/>
        <v>0.52888024253676069</v>
      </c>
      <c r="CU11" s="86" t="s">
        <v>8</v>
      </c>
      <c r="CV11" s="82">
        <v>31729</v>
      </c>
      <c r="CW11" s="82">
        <v>37842</v>
      </c>
      <c r="CX11" s="82">
        <v>35969</v>
      </c>
      <c r="CY11" s="82">
        <v>47519</v>
      </c>
      <c r="CZ11" s="82">
        <v>45326</v>
      </c>
      <c r="DA11" s="82">
        <v>51176</v>
      </c>
      <c r="DB11" s="82">
        <v>55148</v>
      </c>
      <c r="DC11" s="82">
        <v>75018</v>
      </c>
      <c r="DD11" s="82">
        <v>101263</v>
      </c>
      <c r="DE11" s="82">
        <v>154819</v>
      </c>
      <c r="DF11" s="82">
        <v>0.90700000000000003</v>
      </c>
      <c r="DG11" s="82">
        <v>1E-3</v>
      </c>
      <c r="DH11" s="82">
        <v>1E-3</v>
      </c>
      <c r="DI11" s="82">
        <v>1E-3</v>
      </c>
      <c r="DJ11" s="82">
        <v>32</v>
      </c>
      <c r="DK11" s="82">
        <v>45.853999999999999</v>
      </c>
      <c r="DL11" s="82">
        <v>16.329999999999998</v>
      </c>
      <c r="DM11" s="82">
        <v>19.715</v>
      </c>
      <c r="DN11" s="82">
        <v>34.875</v>
      </c>
      <c r="DO11" s="82">
        <v>831.76700000000005</v>
      </c>
      <c r="DP11" s="82">
        <v>2E-3</v>
      </c>
      <c r="DQ11" s="82">
        <v>2E-3</v>
      </c>
      <c r="DR11" s="82">
        <v>2E-3</v>
      </c>
      <c r="DS11" s="82">
        <v>2E-3</v>
      </c>
      <c r="DT11" s="82">
        <v>2E-3</v>
      </c>
      <c r="DU11" s="82">
        <v>2E-3</v>
      </c>
      <c r="DV11" s="82">
        <v>2E-3</v>
      </c>
      <c r="DW11" s="82">
        <v>2E-3</v>
      </c>
      <c r="DX11" s="82">
        <v>0.252</v>
      </c>
      <c r="DY11" s="82">
        <v>0.252</v>
      </c>
      <c r="DZ11" s="82">
        <v>31729.005000000001</v>
      </c>
      <c r="EA11" s="83">
        <v>37842</v>
      </c>
      <c r="EB11" s="82">
        <v>35969</v>
      </c>
      <c r="EC11" s="82">
        <v>47519</v>
      </c>
      <c r="ED11" s="82">
        <v>45326</v>
      </c>
      <c r="EE11" s="82">
        <v>51176</v>
      </c>
      <c r="EF11" s="82">
        <v>55148</v>
      </c>
      <c r="EG11" s="83">
        <v>75018</v>
      </c>
      <c r="EH11" s="83">
        <v>101263</v>
      </c>
      <c r="EI11" s="83">
        <v>154819</v>
      </c>
      <c r="EJ11" s="111">
        <f>+EI11/EH11-1</f>
        <v>0.52888024253676069</v>
      </c>
    </row>
    <row r="12" spans="1:140" x14ac:dyDescent="0.25">
      <c r="A12" s="8" t="s">
        <v>9</v>
      </c>
      <c r="B12" s="82">
        <v>362627.23</v>
      </c>
      <c r="C12" s="82">
        <v>370246.01</v>
      </c>
      <c r="D12" s="82">
        <v>367411.88400000002</v>
      </c>
      <c r="E12" s="82">
        <v>337325.82199999999</v>
      </c>
      <c r="F12" s="82">
        <v>359482</v>
      </c>
      <c r="G12" s="82">
        <v>348714.81400000001</v>
      </c>
      <c r="H12" s="82">
        <v>344219.34400000004</v>
      </c>
      <c r="I12" s="83">
        <v>311551.717</v>
      </c>
      <c r="J12" s="83">
        <v>353308.69199999998</v>
      </c>
      <c r="K12" s="83">
        <v>260658.443</v>
      </c>
      <c r="L12" s="111">
        <f t="shared" si="0"/>
        <v>-0.26223597408693244</v>
      </c>
      <c r="CU12" s="88" t="s">
        <v>11</v>
      </c>
      <c r="CV12" s="224">
        <v>0</v>
      </c>
      <c r="CW12" s="224">
        <v>0</v>
      </c>
      <c r="CX12" s="224">
        <v>0</v>
      </c>
      <c r="CY12" s="224">
        <v>0</v>
      </c>
      <c r="CZ12" s="224">
        <v>0</v>
      </c>
      <c r="DA12" s="224">
        <v>0</v>
      </c>
      <c r="DB12" s="224">
        <v>0</v>
      </c>
      <c r="DC12" s="224">
        <v>0</v>
      </c>
      <c r="DD12" s="224">
        <v>0</v>
      </c>
      <c r="DE12" s="224">
        <v>0</v>
      </c>
      <c r="DF12" s="224">
        <v>0</v>
      </c>
      <c r="DG12" s="224">
        <v>0</v>
      </c>
      <c r="DH12" s="224">
        <v>0</v>
      </c>
      <c r="DI12" s="224">
        <v>0</v>
      </c>
      <c r="DJ12" s="224">
        <v>0</v>
      </c>
      <c r="DK12" s="224">
        <v>0</v>
      </c>
      <c r="DL12" s="224">
        <v>0</v>
      </c>
      <c r="DM12" s="224">
        <v>0</v>
      </c>
      <c r="DN12" s="224">
        <v>0</v>
      </c>
      <c r="DO12" s="224">
        <v>0</v>
      </c>
      <c r="DP12" s="224">
        <v>0</v>
      </c>
      <c r="DQ12" s="224">
        <v>0</v>
      </c>
      <c r="DR12" s="224">
        <v>0</v>
      </c>
      <c r="DS12" s="224">
        <v>0</v>
      </c>
      <c r="DT12" s="224">
        <v>0</v>
      </c>
      <c r="DU12" s="224">
        <v>0</v>
      </c>
      <c r="DV12" s="224">
        <v>0</v>
      </c>
      <c r="DW12" s="224">
        <v>0</v>
      </c>
      <c r="DX12" s="224">
        <v>0</v>
      </c>
      <c r="DY12" s="224">
        <v>0</v>
      </c>
      <c r="DZ12" s="224">
        <v>0</v>
      </c>
      <c r="EA12" s="225">
        <v>0</v>
      </c>
      <c r="EB12" s="224">
        <v>0</v>
      </c>
      <c r="EC12" s="224">
        <v>0</v>
      </c>
      <c r="ED12" s="224">
        <v>0</v>
      </c>
      <c r="EE12" s="224">
        <v>0</v>
      </c>
      <c r="EF12" s="224">
        <v>0</v>
      </c>
      <c r="EG12" s="225">
        <v>0</v>
      </c>
      <c r="EH12" s="225">
        <v>0</v>
      </c>
      <c r="EI12" s="225">
        <v>0</v>
      </c>
      <c r="EJ12" s="111" t="s">
        <v>55</v>
      </c>
    </row>
    <row r="13" spans="1:140" x14ac:dyDescent="0.25">
      <c r="A13" s="5" t="s">
        <v>10</v>
      </c>
      <c r="B13" s="82">
        <v>107.37599999999999</v>
      </c>
      <c r="C13" s="82">
        <v>88.308999999999997</v>
      </c>
      <c r="D13" s="82">
        <v>70.927000000000007</v>
      </c>
      <c r="E13" s="82">
        <v>96.272999999999996</v>
      </c>
      <c r="F13" s="82">
        <v>116</v>
      </c>
      <c r="G13" s="82">
        <v>114.265</v>
      </c>
      <c r="H13" s="82">
        <v>102.38</v>
      </c>
      <c r="I13" s="83">
        <v>124.209</v>
      </c>
      <c r="J13" s="83">
        <v>57785.343000000001</v>
      </c>
      <c r="K13" s="83">
        <v>3966.6320000000001</v>
      </c>
      <c r="L13" s="111">
        <f t="shared" si="0"/>
        <v>-0.93135574188769632</v>
      </c>
      <c r="CU13" s="88" t="s">
        <v>13</v>
      </c>
      <c r="CV13" s="224">
        <v>31729</v>
      </c>
      <c r="CW13" s="224">
        <v>37842</v>
      </c>
      <c r="CX13" s="224">
        <v>35969</v>
      </c>
      <c r="CY13" s="224">
        <v>47519</v>
      </c>
      <c r="CZ13" s="224">
        <v>45326</v>
      </c>
      <c r="DA13" s="224">
        <v>51176</v>
      </c>
      <c r="DB13" s="224">
        <v>55148</v>
      </c>
      <c r="DC13" s="224">
        <v>75018</v>
      </c>
      <c r="DD13" s="224">
        <v>101263</v>
      </c>
      <c r="DE13" s="224">
        <v>154819</v>
      </c>
      <c r="DF13" s="224">
        <v>5.0000000000000001E-3</v>
      </c>
      <c r="DG13" s="224">
        <v>0</v>
      </c>
      <c r="DH13" s="224">
        <v>0</v>
      </c>
      <c r="DI13" s="224">
        <v>0</v>
      </c>
      <c r="DJ13" s="224">
        <v>0</v>
      </c>
      <c r="DK13" s="224">
        <v>0</v>
      </c>
      <c r="DL13" s="224">
        <v>0</v>
      </c>
      <c r="DM13" s="224">
        <v>0</v>
      </c>
      <c r="DN13" s="224">
        <v>0</v>
      </c>
      <c r="DO13" s="224">
        <v>0</v>
      </c>
      <c r="DP13" s="224">
        <v>0</v>
      </c>
      <c r="DQ13" s="224">
        <v>0</v>
      </c>
      <c r="DR13" s="224">
        <v>0</v>
      </c>
      <c r="DS13" s="224">
        <v>0</v>
      </c>
      <c r="DT13" s="224">
        <v>0</v>
      </c>
      <c r="DU13" s="224">
        <v>0</v>
      </c>
      <c r="DV13" s="224">
        <v>0</v>
      </c>
      <c r="DW13" s="224">
        <v>0</v>
      </c>
      <c r="DX13" s="224">
        <v>0</v>
      </c>
      <c r="DY13" s="224">
        <v>0</v>
      </c>
      <c r="DZ13" s="224">
        <v>31729.005000000001</v>
      </c>
      <c r="EA13" s="225">
        <v>37842</v>
      </c>
      <c r="EB13" s="224">
        <v>35969</v>
      </c>
      <c r="EC13" s="224">
        <v>47519</v>
      </c>
      <c r="ED13" s="224">
        <v>45326</v>
      </c>
      <c r="EE13" s="224">
        <v>51176</v>
      </c>
      <c r="EF13" s="224">
        <v>55148</v>
      </c>
      <c r="EG13" s="225">
        <v>75018</v>
      </c>
      <c r="EH13" s="225">
        <v>101263</v>
      </c>
      <c r="EI13" s="225">
        <v>154819</v>
      </c>
      <c r="EJ13" s="111">
        <f>+EI13/EH13-1</f>
        <v>0.52888024253676069</v>
      </c>
    </row>
    <row r="14" spans="1:140" x14ac:dyDescent="0.25">
      <c r="A14" s="9" t="s">
        <v>11</v>
      </c>
      <c r="B14" s="82">
        <v>11.52</v>
      </c>
      <c r="C14" s="82">
        <v>0.96099999999999997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3">
        <v>0</v>
      </c>
      <c r="J14" s="83">
        <v>0</v>
      </c>
      <c r="K14" s="83">
        <v>0</v>
      </c>
      <c r="L14" s="111" t="s">
        <v>12</v>
      </c>
      <c r="CU14" s="223"/>
      <c r="CV14" s="224"/>
      <c r="CW14" s="224"/>
      <c r="CX14" s="224"/>
      <c r="CY14" s="224"/>
      <c r="CZ14" s="224"/>
      <c r="DA14" s="224"/>
      <c r="DB14" s="224"/>
      <c r="DC14" s="92"/>
      <c r="DD14" s="92"/>
      <c r="DE14" s="92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4"/>
      <c r="DQ14" s="224"/>
      <c r="DR14" s="224"/>
      <c r="DS14" s="224"/>
      <c r="DT14" s="224"/>
      <c r="DU14" s="224"/>
      <c r="DV14" s="224"/>
      <c r="DW14" s="224"/>
      <c r="DX14" s="224"/>
      <c r="DY14" s="224"/>
      <c r="DZ14" s="224"/>
      <c r="EA14" s="225"/>
      <c r="EB14" s="224"/>
      <c r="EC14" s="224"/>
      <c r="ED14" s="224"/>
      <c r="EE14" s="224"/>
      <c r="EF14" s="224"/>
      <c r="EG14" s="225"/>
      <c r="EH14" s="225"/>
      <c r="EI14" s="225"/>
      <c r="EJ14" s="227"/>
    </row>
    <row r="15" spans="1:140" x14ac:dyDescent="0.25">
      <c r="A15" s="9" t="s">
        <v>13</v>
      </c>
      <c r="B15" s="82">
        <v>95.855999999999995</v>
      </c>
      <c r="C15" s="82">
        <v>87.347999999999999</v>
      </c>
      <c r="D15" s="82">
        <v>70.927000000000007</v>
      </c>
      <c r="E15" s="82">
        <v>96.272999999999996</v>
      </c>
      <c r="F15" s="82">
        <v>116</v>
      </c>
      <c r="G15" s="82">
        <v>114.265</v>
      </c>
      <c r="H15" s="82">
        <v>102.38</v>
      </c>
      <c r="I15" s="83">
        <v>124.209</v>
      </c>
      <c r="J15" s="83">
        <v>57785.343000000001</v>
      </c>
      <c r="K15" s="83">
        <v>3966.6320000000001</v>
      </c>
      <c r="L15" s="111">
        <f t="shared" ref="L15:L21" si="1">+K15/J15-1</f>
        <v>-0.93135574188769632</v>
      </c>
      <c r="CU15" s="86" t="s">
        <v>9</v>
      </c>
      <c r="CV15" s="82">
        <v>202759</v>
      </c>
      <c r="CW15" s="82">
        <v>200331</v>
      </c>
      <c r="CX15" s="82">
        <v>197867</v>
      </c>
      <c r="CY15" s="82">
        <v>190397</v>
      </c>
      <c r="CZ15" s="82">
        <v>188723</v>
      </c>
      <c r="DA15" s="82">
        <v>189236</v>
      </c>
      <c r="DB15" s="82">
        <v>188039</v>
      </c>
      <c r="DC15" s="82">
        <v>167234</v>
      </c>
      <c r="DD15" s="82">
        <v>118106</v>
      </c>
      <c r="DE15" s="82">
        <v>91341</v>
      </c>
      <c r="DF15" s="82">
        <v>160000.60399999999</v>
      </c>
      <c r="DG15" s="82">
        <v>171708.00200000001</v>
      </c>
      <c r="DH15" s="82">
        <v>169545.11199999999</v>
      </c>
      <c r="DI15" s="82">
        <v>147055.64000000001</v>
      </c>
      <c r="DJ15" s="82">
        <v>171118</v>
      </c>
      <c r="DK15" s="82">
        <v>159679.31</v>
      </c>
      <c r="DL15" s="82">
        <v>156205.61599999998</v>
      </c>
      <c r="DM15" s="82">
        <v>145946.45600000001</v>
      </c>
      <c r="DN15" s="82">
        <v>235402.85499999998</v>
      </c>
      <c r="DO15" s="82">
        <v>169753.33800000002</v>
      </c>
      <c r="DP15" s="82">
        <v>132.374</v>
      </c>
      <c r="DQ15" s="82">
        <v>1792.992</v>
      </c>
      <c r="DR15" s="82">
        <v>0.22800000000000001</v>
      </c>
      <c r="DS15" s="82">
        <v>126.818</v>
      </c>
      <c r="DT15" s="82">
        <v>359</v>
      </c>
      <c r="DU15" s="82">
        <v>200.49600000000001</v>
      </c>
      <c r="DV15" s="82">
        <v>25.271999999999998</v>
      </c>
      <c r="DW15" s="82">
        <v>1628.739</v>
      </c>
      <c r="DX15" s="82">
        <v>200.16300000000001</v>
      </c>
      <c r="DY15" s="82">
        <v>435.89499999999998</v>
      </c>
      <c r="DZ15" s="82">
        <v>362627.23</v>
      </c>
      <c r="EA15" s="83">
        <v>370246.01</v>
      </c>
      <c r="EB15" s="82">
        <v>367411.88400000002</v>
      </c>
      <c r="EC15" s="82">
        <v>337325.82199999999</v>
      </c>
      <c r="ED15" s="82">
        <v>359482</v>
      </c>
      <c r="EE15" s="82">
        <v>348714.81400000001</v>
      </c>
      <c r="EF15" s="82">
        <v>344219.34400000004</v>
      </c>
      <c r="EG15" s="83">
        <v>311551.717</v>
      </c>
      <c r="EH15" s="83">
        <v>353308.69199999998</v>
      </c>
      <c r="EI15" s="83">
        <v>260658.443</v>
      </c>
      <c r="EJ15" s="111">
        <f>+EI15/EH15-1</f>
        <v>-0.26223597408693244</v>
      </c>
    </row>
    <row r="16" spans="1:140" x14ac:dyDescent="0.25">
      <c r="A16" s="9" t="s">
        <v>14</v>
      </c>
      <c r="B16" s="82">
        <v>362519.85399999999</v>
      </c>
      <c r="C16" s="82">
        <v>370157.701</v>
      </c>
      <c r="D16" s="82">
        <v>367340.95699999999</v>
      </c>
      <c r="E16" s="82">
        <v>337229.549</v>
      </c>
      <c r="F16" s="82">
        <v>359366</v>
      </c>
      <c r="G16" s="82">
        <v>348600.549</v>
      </c>
      <c r="H16" s="82">
        <v>344116.96400000004</v>
      </c>
      <c r="I16" s="83">
        <v>311427.50800000003</v>
      </c>
      <c r="J16" s="83">
        <v>295523.34899999999</v>
      </c>
      <c r="K16" s="83">
        <v>256691.81099999999</v>
      </c>
      <c r="L16" s="111">
        <f t="shared" si="1"/>
        <v>-0.13139922152141015</v>
      </c>
      <c r="CU16" s="223"/>
      <c r="CV16" s="224"/>
      <c r="CW16" s="224"/>
      <c r="CX16" s="224"/>
      <c r="CY16" s="224"/>
      <c r="CZ16" s="224"/>
      <c r="DA16" s="224"/>
      <c r="DB16" s="224"/>
      <c r="DC16" s="224"/>
      <c r="DD16" s="224"/>
      <c r="DE16" s="224"/>
      <c r="DF16" s="224"/>
      <c r="DG16" s="224"/>
      <c r="DH16" s="224"/>
      <c r="DI16" s="224"/>
      <c r="DJ16" s="224"/>
      <c r="DK16" s="224"/>
      <c r="DL16" s="224"/>
      <c r="DM16" s="224"/>
      <c r="DN16" s="224"/>
      <c r="DO16" s="224"/>
      <c r="DP16" s="224"/>
      <c r="DQ16" s="224"/>
      <c r="DR16" s="224"/>
      <c r="DS16" s="224"/>
      <c r="DT16" s="224"/>
      <c r="DU16" s="224"/>
      <c r="DV16" s="224"/>
      <c r="DW16" s="224"/>
      <c r="DX16" s="224"/>
      <c r="DY16" s="224"/>
      <c r="DZ16" s="224"/>
      <c r="EA16" s="225"/>
      <c r="EB16" s="224"/>
      <c r="EC16" s="224"/>
      <c r="ED16" s="224"/>
      <c r="EE16" s="224"/>
      <c r="EF16" s="224"/>
      <c r="EG16" s="225"/>
      <c r="EH16" s="225"/>
      <c r="EI16" s="225"/>
      <c r="EJ16" s="227"/>
    </row>
    <row r="17" spans="1:140" x14ac:dyDescent="0.25">
      <c r="A17" s="9" t="s">
        <v>11</v>
      </c>
      <c r="B17" s="82">
        <v>191835.40899999999</v>
      </c>
      <c r="C17" s="82">
        <v>197576.79499999998</v>
      </c>
      <c r="D17" s="82">
        <v>194792.08799999999</v>
      </c>
      <c r="E17" s="82">
        <v>187861.03500000003</v>
      </c>
      <c r="F17" s="82">
        <v>196142</v>
      </c>
      <c r="G17" s="82">
        <v>195378.97499999998</v>
      </c>
      <c r="H17" s="82">
        <v>192844.58600000001</v>
      </c>
      <c r="I17" s="83">
        <v>184423.64300000001</v>
      </c>
      <c r="J17" s="83">
        <v>180191.65899999999</v>
      </c>
      <c r="K17" s="83">
        <v>187160.09999999998</v>
      </c>
      <c r="L17" s="111">
        <f t="shared" si="1"/>
        <v>3.8672383831040769E-2</v>
      </c>
      <c r="CU17" s="88" t="s">
        <v>10</v>
      </c>
      <c r="CV17" s="82">
        <v>0</v>
      </c>
      <c r="CW17" s="82">
        <v>0</v>
      </c>
      <c r="CX17" s="82">
        <v>0</v>
      </c>
      <c r="CY17" s="82">
        <v>0</v>
      </c>
      <c r="CZ17" s="82">
        <v>0</v>
      </c>
      <c r="DA17" s="82">
        <v>0</v>
      </c>
      <c r="DB17" s="82">
        <v>0</v>
      </c>
      <c r="DC17" s="82">
        <v>0</v>
      </c>
      <c r="DD17" s="82">
        <v>0</v>
      </c>
      <c r="DE17" s="82">
        <v>0</v>
      </c>
      <c r="DF17" s="82">
        <v>108.541</v>
      </c>
      <c r="DG17" s="82">
        <v>88.308999999999997</v>
      </c>
      <c r="DH17" s="82">
        <v>70.927000000000007</v>
      </c>
      <c r="DI17" s="82">
        <v>96.45</v>
      </c>
      <c r="DJ17" s="82">
        <v>116</v>
      </c>
      <c r="DK17" s="82">
        <v>114.265</v>
      </c>
      <c r="DL17" s="82">
        <v>102.38</v>
      </c>
      <c r="DM17" s="82">
        <v>124.209</v>
      </c>
      <c r="DN17" s="82">
        <v>57785.343000000001</v>
      </c>
      <c r="DO17" s="82">
        <v>3966.6320000000001</v>
      </c>
      <c r="DP17" s="82">
        <v>1.165</v>
      </c>
      <c r="DQ17" s="82">
        <v>0</v>
      </c>
      <c r="DR17" s="82">
        <v>0</v>
      </c>
      <c r="DS17" s="82">
        <v>0.17699999999999999</v>
      </c>
      <c r="DT17" s="82">
        <v>0</v>
      </c>
      <c r="DU17" s="82"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v>107.37599999999999</v>
      </c>
      <c r="EA17" s="83">
        <v>88.308999999999997</v>
      </c>
      <c r="EB17" s="82">
        <v>70.927000000000007</v>
      </c>
      <c r="EC17" s="82">
        <v>96.272999999999996</v>
      </c>
      <c r="ED17" s="82">
        <v>116</v>
      </c>
      <c r="EE17" s="82">
        <v>114.265</v>
      </c>
      <c r="EF17" s="82">
        <v>102.38</v>
      </c>
      <c r="EG17" s="83">
        <v>124.209</v>
      </c>
      <c r="EH17" s="83">
        <v>57785.343000000001</v>
      </c>
      <c r="EI17" s="83">
        <v>3966.6320000000001</v>
      </c>
      <c r="EJ17" s="111">
        <f>+EI17/EH17-1</f>
        <v>-0.93135574188769632</v>
      </c>
    </row>
    <row r="18" spans="1:140" x14ac:dyDescent="0.25">
      <c r="A18" s="9" t="s">
        <v>13</v>
      </c>
      <c r="B18" s="82">
        <v>170684.44500000001</v>
      </c>
      <c r="C18" s="82">
        <v>172580.90600000002</v>
      </c>
      <c r="D18" s="82">
        <v>172548.86900000001</v>
      </c>
      <c r="E18" s="82">
        <v>149368.514</v>
      </c>
      <c r="F18" s="82">
        <v>163224</v>
      </c>
      <c r="G18" s="82">
        <v>153221.57399999999</v>
      </c>
      <c r="H18" s="82">
        <v>151272.378</v>
      </c>
      <c r="I18" s="83">
        <v>127003.86500000001</v>
      </c>
      <c r="J18" s="83">
        <v>115331.69</v>
      </c>
      <c r="K18" s="83">
        <v>69531.71100000001</v>
      </c>
      <c r="L18" s="111">
        <f t="shared" si="1"/>
        <v>-0.39711530282786967</v>
      </c>
      <c r="CU18" s="88" t="s">
        <v>11</v>
      </c>
      <c r="CV18" s="82">
        <v>0</v>
      </c>
      <c r="CW18" s="82">
        <v>0</v>
      </c>
      <c r="CX18" s="82">
        <v>0</v>
      </c>
      <c r="CY18" s="82">
        <v>0</v>
      </c>
      <c r="CZ18" s="82">
        <v>0</v>
      </c>
      <c r="DA18" s="82">
        <v>0</v>
      </c>
      <c r="DB18" s="82">
        <v>0</v>
      </c>
      <c r="DC18" s="82">
        <v>0</v>
      </c>
      <c r="DD18" s="82">
        <v>0</v>
      </c>
      <c r="DE18" s="82">
        <v>0</v>
      </c>
      <c r="DF18" s="82">
        <v>11.52</v>
      </c>
      <c r="DG18" s="82">
        <v>0.96099999999999997</v>
      </c>
      <c r="DH18" s="82">
        <v>0</v>
      </c>
      <c r="DI18" s="82">
        <v>0</v>
      </c>
      <c r="DJ18" s="82">
        <v>0</v>
      </c>
      <c r="DK18" s="82">
        <v>0</v>
      </c>
      <c r="DL18" s="82">
        <v>0</v>
      </c>
      <c r="DM18" s="82">
        <v>0</v>
      </c>
      <c r="DN18" s="82">
        <v>0</v>
      </c>
      <c r="DO18" s="82">
        <v>0</v>
      </c>
      <c r="DP18" s="82">
        <v>0</v>
      </c>
      <c r="DQ18" s="82">
        <v>0</v>
      </c>
      <c r="DR18" s="82">
        <v>0</v>
      </c>
      <c r="DS18" s="82">
        <v>0</v>
      </c>
      <c r="DT18" s="82">
        <v>0</v>
      </c>
      <c r="DU18" s="82">
        <v>0</v>
      </c>
      <c r="DV18" s="82">
        <v>0</v>
      </c>
      <c r="DW18" s="82">
        <v>0</v>
      </c>
      <c r="DX18" s="82">
        <v>0</v>
      </c>
      <c r="DY18" s="82">
        <v>0</v>
      </c>
      <c r="DZ18" s="82">
        <v>11.52</v>
      </c>
      <c r="EA18" s="83">
        <v>0.96099999999999997</v>
      </c>
      <c r="EB18" s="82">
        <v>0</v>
      </c>
      <c r="EC18" s="82">
        <v>0</v>
      </c>
      <c r="ED18" s="82">
        <v>0</v>
      </c>
      <c r="EE18" s="82">
        <v>0</v>
      </c>
      <c r="EF18" s="82">
        <v>0</v>
      </c>
      <c r="EG18" s="83">
        <v>0</v>
      </c>
      <c r="EH18" s="83">
        <v>0</v>
      </c>
      <c r="EI18" s="83">
        <v>0</v>
      </c>
      <c r="EJ18" s="111" t="s">
        <v>12</v>
      </c>
    </row>
    <row r="19" spans="1:140" x14ac:dyDescent="0.25">
      <c r="A19" s="5" t="s">
        <v>15</v>
      </c>
      <c r="B19" s="82">
        <v>180524.476</v>
      </c>
      <c r="C19" s="82">
        <v>190181.008</v>
      </c>
      <c r="D19" s="82">
        <v>198827.299</v>
      </c>
      <c r="E19" s="82">
        <v>192509.79800000001</v>
      </c>
      <c r="F19" s="82">
        <v>188222</v>
      </c>
      <c r="G19" s="82">
        <v>197641.89499999999</v>
      </c>
      <c r="H19" s="82">
        <v>189637.48199999999</v>
      </c>
      <c r="I19" s="83">
        <v>175038.549</v>
      </c>
      <c r="J19" s="83">
        <v>151237.48499999999</v>
      </c>
      <c r="K19" s="83">
        <v>151659.44699999999</v>
      </c>
      <c r="L19" s="111">
        <f t="shared" si="1"/>
        <v>2.7900622653174167E-3</v>
      </c>
      <c r="CU19" s="88" t="s">
        <v>108</v>
      </c>
      <c r="CV19" s="224">
        <v>0</v>
      </c>
      <c r="CW19" s="224">
        <v>0</v>
      </c>
      <c r="CX19" s="224">
        <v>0</v>
      </c>
      <c r="CY19" s="224">
        <v>0</v>
      </c>
      <c r="CZ19" s="224">
        <v>0</v>
      </c>
      <c r="DA19" s="224">
        <v>0</v>
      </c>
      <c r="DB19" s="224">
        <v>0</v>
      </c>
      <c r="DC19" s="224">
        <v>0</v>
      </c>
      <c r="DD19" s="224">
        <v>0</v>
      </c>
      <c r="DE19" s="224">
        <v>0</v>
      </c>
      <c r="DF19" s="224">
        <v>11.52</v>
      </c>
      <c r="DG19" s="224">
        <v>0.96</v>
      </c>
      <c r="DH19" s="224">
        <v>0</v>
      </c>
      <c r="DI19" s="224">
        <v>0</v>
      </c>
      <c r="DJ19" s="224">
        <v>0</v>
      </c>
      <c r="DK19" s="224">
        <v>0</v>
      </c>
      <c r="DL19" s="224">
        <v>0</v>
      </c>
      <c r="DM19" s="224">
        <v>0</v>
      </c>
      <c r="DN19" s="224">
        <v>0</v>
      </c>
      <c r="DO19" s="224">
        <v>0</v>
      </c>
      <c r="DP19" s="224">
        <v>0</v>
      </c>
      <c r="DQ19" s="224">
        <v>0</v>
      </c>
      <c r="DR19" s="224">
        <v>0</v>
      </c>
      <c r="DS19" s="224">
        <v>0</v>
      </c>
      <c r="DT19" s="224">
        <v>0</v>
      </c>
      <c r="DU19" s="224">
        <v>0</v>
      </c>
      <c r="DV19" s="224">
        <v>0</v>
      </c>
      <c r="DW19" s="224">
        <v>0</v>
      </c>
      <c r="DX19" s="224">
        <v>0</v>
      </c>
      <c r="DY19" s="224">
        <v>0</v>
      </c>
      <c r="DZ19" s="224">
        <v>11.52</v>
      </c>
      <c r="EA19" s="225">
        <v>0.96</v>
      </c>
      <c r="EB19" s="224">
        <v>0</v>
      </c>
      <c r="EC19" s="224">
        <v>0</v>
      </c>
      <c r="ED19" s="224">
        <v>0</v>
      </c>
      <c r="EE19" s="224">
        <v>0</v>
      </c>
      <c r="EF19" s="224">
        <v>0</v>
      </c>
      <c r="EG19" s="225">
        <v>0</v>
      </c>
      <c r="EH19" s="225">
        <v>0</v>
      </c>
      <c r="EI19" s="225">
        <v>0</v>
      </c>
      <c r="EJ19" s="111" t="s">
        <v>12</v>
      </c>
    </row>
    <row r="20" spans="1:140" x14ac:dyDescent="0.25">
      <c r="A20" s="9" t="s">
        <v>16</v>
      </c>
      <c r="B20" s="82">
        <v>178046</v>
      </c>
      <c r="C20" s="82">
        <v>188109</v>
      </c>
      <c r="D20" s="82">
        <v>197244</v>
      </c>
      <c r="E20" s="82">
        <v>191549</v>
      </c>
      <c r="F20" s="82">
        <v>188044</v>
      </c>
      <c r="G20" s="82">
        <v>196486</v>
      </c>
      <c r="H20" s="82">
        <v>188681</v>
      </c>
      <c r="I20" s="83">
        <v>176648</v>
      </c>
      <c r="J20" s="83">
        <v>150614</v>
      </c>
      <c r="K20" s="83">
        <v>147900</v>
      </c>
      <c r="L20" s="111">
        <f t="shared" si="1"/>
        <v>-1.8019573213645446E-2</v>
      </c>
      <c r="CU20" s="88" t="s">
        <v>109</v>
      </c>
      <c r="CV20" s="224">
        <v>0</v>
      </c>
      <c r="CW20" s="224">
        <v>0</v>
      </c>
      <c r="CX20" s="224">
        <v>0</v>
      </c>
      <c r="CY20" s="224">
        <v>0</v>
      </c>
      <c r="CZ20" s="224">
        <v>0</v>
      </c>
      <c r="DA20" s="224">
        <v>0</v>
      </c>
      <c r="DB20" s="224">
        <v>0</v>
      </c>
      <c r="DC20" s="224">
        <v>0</v>
      </c>
      <c r="DD20" s="224">
        <v>0</v>
      </c>
      <c r="DE20" s="224">
        <v>0</v>
      </c>
      <c r="DF20" s="224">
        <v>0</v>
      </c>
      <c r="DG20" s="224">
        <v>1E-3</v>
      </c>
      <c r="DH20" s="224">
        <v>0</v>
      </c>
      <c r="DI20" s="224">
        <v>0</v>
      </c>
      <c r="DJ20" s="224">
        <v>0</v>
      </c>
      <c r="DK20" s="224">
        <v>0</v>
      </c>
      <c r="DL20" s="224">
        <v>0</v>
      </c>
      <c r="DM20" s="224">
        <v>0</v>
      </c>
      <c r="DN20" s="224">
        <v>0</v>
      </c>
      <c r="DO20" s="224">
        <v>0</v>
      </c>
      <c r="DP20" s="224">
        <v>0</v>
      </c>
      <c r="DQ20" s="224">
        <v>0</v>
      </c>
      <c r="DR20" s="224">
        <v>0</v>
      </c>
      <c r="DS20" s="224">
        <v>0</v>
      </c>
      <c r="DT20" s="224">
        <v>0</v>
      </c>
      <c r="DU20" s="224">
        <v>0</v>
      </c>
      <c r="DV20" s="224">
        <v>0</v>
      </c>
      <c r="DW20" s="224">
        <v>0</v>
      </c>
      <c r="DX20" s="224">
        <v>0</v>
      </c>
      <c r="DY20" s="224">
        <v>0</v>
      </c>
      <c r="DZ20" s="224">
        <v>0</v>
      </c>
      <c r="EA20" s="225">
        <v>1E-3</v>
      </c>
      <c r="EB20" s="224">
        <v>0</v>
      </c>
      <c r="EC20" s="224">
        <v>0</v>
      </c>
      <c r="ED20" s="224">
        <v>0</v>
      </c>
      <c r="EE20" s="224">
        <v>0</v>
      </c>
      <c r="EF20" s="224">
        <v>0</v>
      </c>
      <c r="EG20" s="225">
        <v>0</v>
      </c>
      <c r="EH20" s="225">
        <v>0</v>
      </c>
      <c r="EI20" s="225">
        <v>0</v>
      </c>
      <c r="EJ20" s="111" t="s">
        <v>12</v>
      </c>
    </row>
    <row r="21" spans="1:140" ht="15.75" thickBot="1" x14ac:dyDescent="0.3">
      <c r="A21" s="10" t="s">
        <v>17</v>
      </c>
      <c r="B21" s="90">
        <v>2478.4759999999997</v>
      </c>
      <c r="C21" s="90">
        <v>2072.0079999999998</v>
      </c>
      <c r="D21" s="90">
        <v>1583.2990000000002</v>
      </c>
      <c r="E21" s="90">
        <v>960.79799999999989</v>
      </c>
      <c r="F21" s="90">
        <v>178</v>
      </c>
      <c r="G21" s="90">
        <v>1155.895</v>
      </c>
      <c r="H21" s="90">
        <v>956.48199999999997</v>
      </c>
      <c r="I21" s="112">
        <v>-1609.451</v>
      </c>
      <c r="J21" s="112">
        <v>623.48500000000013</v>
      </c>
      <c r="K21" s="112">
        <v>3759.4470000000001</v>
      </c>
      <c r="L21" s="113">
        <f t="shared" si="1"/>
        <v>5.0297312685950732</v>
      </c>
      <c r="CU21" s="88" t="s">
        <v>13</v>
      </c>
      <c r="CV21" s="82">
        <v>0</v>
      </c>
      <c r="CW21" s="82">
        <v>0</v>
      </c>
      <c r="CX21" s="82">
        <v>0</v>
      </c>
      <c r="CY21" s="82">
        <v>0</v>
      </c>
      <c r="CZ21" s="82">
        <v>0</v>
      </c>
      <c r="DA21" s="82">
        <v>0</v>
      </c>
      <c r="DB21" s="82">
        <v>0</v>
      </c>
      <c r="DC21" s="82">
        <v>0</v>
      </c>
      <c r="DD21" s="82">
        <v>0</v>
      </c>
      <c r="DE21" s="82">
        <v>0</v>
      </c>
      <c r="DF21" s="82">
        <v>97.021000000000001</v>
      </c>
      <c r="DG21" s="82">
        <v>87.347999999999999</v>
      </c>
      <c r="DH21" s="82">
        <v>70.927000000000007</v>
      </c>
      <c r="DI21" s="82">
        <v>96.45</v>
      </c>
      <c r="DJ21" s="82">
        <v>116</v>
      </c>
      <c r="DK21" s="82">
        <v>114.265</v>
      </c>
      <c r="DL21" s="82">
        <v>102.38</v>
      </c>
      <c r="DM21" s="82">
        <v>124.209</v>
      </c>
      <c r="DN21" s="82">
        <v>57785.343000000001</v>
      </c>
      <c r="DO21" s="82">
        <v>3966.6320000000001</v>
      </c>
      <c r="DP21" s="82">
        <v>1.165</v>
      </c>
      <c r="DQ21" s="82">
        <v>0</v>
      </c>
      <c r="DR21" s="82">
        <v>0</v>
      </c>
      <c r="DS21" s="82">
        <v>0.17699999999999999</v>
      </c>
      <c r="DT21" s="82">
        <v>0</v>
      </c>
      <c r="DU21" s="82">
        <v>0</v>
      </c>
      <c r="DV21" s="82">
        <v>0</v>
      </c>
      <c r="DW21" s="82">
        <v>0</v>
      </c>
      <c r="DX21" s="82">
        <v>0</v>
      </c>
      <c r="DY21" s="82">
        <v>0</v>
      </c>
      <c r="DZ21" s="82">
        <v>95.855999999999995</v>
      </c>
      <c r="EA21" s="83">
        <v>87.347999999999999</v>
      </c>
      <c r="EB21" s="82">
        <v>70.927000000000007</v>
      </c>
      <c r="EC21" s="82">
        <v>96.272999999999996</v>
      </c>
      <c r="ED21" s="82">
        <v>116</v>
      </c>
      <c r="EE21" s="82">
        <v>114.265</v>
      </c>
      <c r="EF21" s="82">
        <v>102.38</v>
      </c>
      <c r="EG21" s="83">
        <v>124.209</v>
      </c>
      <c r="EH21" s="83">
        <v>57785.343000000001</v>
      </c>
      <c r="EI21" s="83">
        <v>3966.6320000000001</v>
      </c>
      <c r="EJ21" s="111">
        <f>+EI21/EH21-1</f>
        <v>-0.93135574188769632</v>
      </c>
    </row>
    <row r="22" spans="1:140" x14ac:dyDescent="0.25">
      <c r="A22" s="11"/>
      <c r="B22" s="3"/>
      <c r="C22" s="3"/>
      <c r="D22" s="3"/>
      <c r="E22" s="3"/>
      <c r="F22" s="4"/>
      <c r="G22" s="4"/>
      <c r="H22" s="4"/>
      <c r="I22" s="4"/>
      <c r="J22" s="4"/>
      <c r="K22" s="4"/>
      <c r="CU22" s="223"/>
      <c r="CV22" s="224"/>
      <c r="CW22" s="224"/>
      <c r="CX22" s="224"/>
      <c r="CY22" s="224"/>
      <c r="CZ22" s="224"/>
      <c r="DA22" s="224"/>
      <c r="DB22" s="224"/>
      <c r="DC22" s="224"/>
      <c r="DD22" s="224"/>
      <c r="DE22" s="224"/>
      <c r="DF22" s="224"/>
      <c r="DG22" s="224"/>
      <c r="DH22" s="224"/>
      <c r="DI22" s="224"/>
      <c r="DJ22" s="224"/>
      <c r="DK22" s="224"/>
      <c r="DL22" s="224"/>
      <c r="DM22" s="224"/>
      <c r="DN22" s="224"/>
      <c r="DO22" s="224"/>
      <c r="DP22" s="224"/>
      <c r="DQ22" s="224"/>
      <c r="DR22" s="224"/>
      <c r="DS22" s="224"/>
      <c r="DT22" s="224"/>
      <c r="DU22" s="224"/>
      <c r="DV22" s="224"/>
      <c r="DW22" s="224"/>
      <c r="DX22" s="224"/>
      <c r="DY22" s="224"/>
      <c r="DZ22" s="224"/>
      <c r="EA22" s="225"/>
      <c r="EB22" s="224"/>
      <c r="EC22" s="224"/>
      <c r="ED22" s="224"/>
      <c r="EE22" s="224"/>
      <c r="EF22" s="224"/>
      <c r="EG22" s="225"/>
      <c r="EH22" s="225"/>
      <c r="EI22" s="225"/>
      <c r="EJ22" s="227"/>
    </row>
    <row r="23" spans="1:140" x14ac:dyDescent="0.25">
      <c r="A23" s="245" t="s">
        <v>18</v>
      </c>
      <c r="B23" s="3"/>
      <c r="C23" s="3"/>
      <c r="D23" s="3"/>
      <c r="E23" s="3"/>
      <c r="F23" s="4"/>
      <c r="G23" s="4"/>
      <c r="H23" s="4"/>
      <c r="I23" s="4"/>
      <c r="J23" s="4"/>
      <c r="K23" s="4"/>
      <c r="CU23" s="88" t="s">
        <v>14</v>
      </c>
      <c r="CV23" s="82">
        <v>202759</v>
      </c>
      <c r="CW23" s="82">
        <v>200331</v>
      </c>
      <c r="CX23" s="82">
        <v>197867</v>
      </c>
      <c r="CY23" s="82">
        <v>190397</v>
      </c>
      <c r="CZ23" s="82">
        <v>188723</v>
      </c>
      <c r="DA23" s="82">
        <v>189236</v>
      </c>
      <c r="DB23" s="82">
        <v>188039</v>
      </c>
      <c r="DC23" s="82">
        <v>167234</v>
      </c>
      <c r="DD23" s="82">
        <v>118106</v>
      </c>
      <c r="DE23" s="82">
        <v>91341</v>
      </c>
      <c r="DF23" s="82">
        <v>159892.06299999999</v>
      </c>
      <c r="DG23" s="82">
        <v>171619.693</v>
      </c>
      <c r="DH23" s="82">
        <v>169474.185</v>
      </c>
      <c r="DI23" s="82">
        <v>146959.19</v>
      </c>
      <c r="DJ23" s="82">
        <v>171002</v>
      </c>
      <c r="DK23" s="82">
        <v>159565.04499999998</v>
      </c>
      <c r="DL23" s="82">
        <v>156103.23599999998</v>
      </c>
      <c r="DM23" s="82">
        <v>145822.247</v>
      </c>
      <c r="DN23" s="82">
        <v>177617.51199999999</v>
      </c>
      <c r="DO23" s="82">
        <v>165786.70600000001</v>
      </c>
      <c r="DP23" s="82">
        <v>131.209</v>
      </c>
      <c r="DQ23" s="82">
        <v>1792.992</v>
      </c>
      <c r="DR23" s="82">
        <v>0.22800000000000001</v>
      </c>
      <c r="DS23" s="82">
        <v>126.64099999999999</v>
      </c>
      <c r="DT23" s="82">
        <v>359</v>
      </c>
      <c r="DU23" s="82">
        <v>200.49600000000001</v>
      </c>
      <c r="DV23" s="82">
        <v>25.271999999999998</v>
      </c>
      <c r="DW23" s="82">
        <v>1628.739</v>
      </c>
      <c r="DX23" s="82">
        <v>200.16300000000001</v>
      </c>
      <c r="DY23" s="82">
        <v>435.89499999999998</v>
      </c>
      <c r="DZ23" s="82">
        <v>362519.85399999999</v>
      </c>
      <c r="EA23" s="83">
        <v>370157.701</v>
      </c>
      <c r="EB23" s="82">
        <v>367340.95699999999</v>
      </c>
      <c r="EC23" s="82">
        <v>337229.549</v>
      </c>
      <c r="ED23" s="82">
        <v>359366</v>
      </c>
      <c r="EE23" s="82">
        <v>348600.549</v>
      </c>
      <c r="EF23" s="82">
        <v>344116.96400000004</v>
      </c>
      <c r="EG23" s="83">
        <v>311427.50800000003</v>
      </c>
      <c r="EH23" s="83">
        <v>295523.34899999999</v>
      </c>
      <c r="EI23" s="83">
        <v>256691.81099999999</v>
      </c>
      <c r="EJ23" s="111">
        <f t="shared" ref="EJ23:EJ27" si="2">+EI23/EH23-1</f>
        <v>-0.13139922152141015</v>
      </c>
    </row>
    <row r="24" spans="1:140" x14ac:dyDescent="0.25">
      <c r="A24" s="245" t="s">
        <v>19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CU24" s="88" t="s">
        <v>11</v>
      </c>
      <c r="CV24" s="82">
        <v>80653</v>
      </c>
      <c r="CW24" s="82">
        <v>84947</v>
      </c>
      <c r="CX24" s="82">
        <v>83902</v>
      </c>
      <c r="CY24" s="82">
        <v>79718</v>
      </c>
      <c r="CZ24" s="82">
        <v>82708</v>
      </c>
      <c r="DA24" s="82">
        <v>79780</v>
      </c>
      <c r="DB24" s="82">
        <v>79255</v>
      </c>
      <c r="DC24" s="82">
        <v>78299</v>
      </c>
      <c r="DD24" s="82">
        <v>71871</v>
      </c>
      <c r="DE24" s="82">
        <v>75628</v>
      </c>
      <c r="DF24" s="82">
        <v>111182.409</v>
      </c>
      <c r="DG24" s="82">
        <v>112850.94899999999</v>
      </c>
      <c r="DH24" s="82">
        <v>110890.31600000001</v>
      </c>
      <c r="DI24" s="82">
        <v>108269.67600000001</v>
      </c>
      <c r="DJ24" s="82">
        <v>113793</v>
      </c>
      <c r="DK24" s="82">
        <v>115799.47099999999</v>
      </c>
      <c r="DL24" s="82">
        <v>113614.85799999999</v>
      </c>
      <c r="DM24" s="82">
        <v>106243.769</v>
      </c>
      <c r="DN24" s="82">
        <v>108520.82199999999</v>
      </c>
      <c r="DO24" s="82">
        <v>111967.995</v>
      </c>
      <c r="DP24" s="82">
        <v>0</v>
      </c>
      <c r="DQ24" s="82">
        <v>221.154</v>
      </c>
      <c r="DR24" s="82">
        <v>0.22800000000000001</v>
      </c>
      <c r="DS24" s="82">
        <v>126.64099999999999</v>
      </c>
      <c r="DT24" s="82">
        <v>359</v>
      </c>
      <c r="DU24" s="82">
        <v>200.49600000000001</v>
      </c>
      <c r="DV24" s="82">
        <v>25.271999999999998</v>
      </c>
      <c r="DW24" s="82">
        <v>119.126</v>
      </c>
      <c r="DX24" s="82">
        <v>200.16300000000001</v>
      </c>
      <c r="DY24" s="82">
        <v>435.89499999999998</v>
      </c>
      <c r="DZ24" s="82">
        <v>191835.40899999999</v>
      </c>
      <c r="EA24" s="83">
        <v>197576.79499999998</v>
      </c>
      <c r="EB24" s="82">
        <v>194792.08799999999</v>
      </c>
      <c r="EC24" s="82">
        <v>187861.03500000003</v>
      </c>
      <c r="ED24" s="82">
        <v>196142</v>
      </c>
      <c r="EE24" s="82">
        <v>195378.97499999998</v>
      </c>
      <c r="EF24" s="82">
        <v>192844.58600000001</v>
      </c>
      <c r="EG24" s="83">
        <v>184423.64300000001</v>
      </c>
      <c r="EH24" s="83">
        <v>180191.65899999999</v>
      </c>
      <c r="EI24" s="83">
        <v>187160.09999999998</v>
      </c>
      <c r="EJ24" s="111">
        <f t="shared" si="2"/>
        <v>3.8672383831040769E-2</v>
      </c>
    </row>
    <row r="25" spans="1:140" x14ac:dyDescent="0.25">
      <c r="CU25" s="88" t="s">
        <v>108</v>
      </c>
      <c r="CV25" s="224">
        <v>0</v>
      </c>
      <c r="CW25" s="224">
        <v>0</v>
      </c>
      <c r="CX25" s="224">
        <v>0</v>
      </c>
      <c r="CY25" s="224">
        <v>0</v>
      </c>
      <c r="CZ25" s="224">
        <v>0</v>
      </c>
      <c r="DA25" s="224">
        <v>0</v>
      </c>
      <c r="DB25" s="224">
        <v>0</v>
      </c>
      <c r="DC25" s="224">
        <v>0</v>
      </c>
      <c r="DD25" s="224">
        <v>0</v>
      </c>
      <c r="DE25" s="224">
        <v>0</v>
      </c>
      <c r="DF25" s="224">
        <v>102485.34299999999</v>
      </c>
      <c r="DG25" s="224">
        <v>103218.609</v>
      </c>
      <c r="DH25" s="224">
        <v>98395.75</v>
      </c>
      <c r="DI25" s="224">
        <v>95657.422000000006</v>
      </c>
      <c r="DJ25" s="224">
        <v>101228</v>
      </c>
      <c r="DK25" s="224">
        <v>102670.242</v>
      </c>
      <c r="DL25" s="224">
        <v>100898.23</v>
      </c>
      <c r="DM25" s="224">
        <v>92263.384000000005</v>
      </c>
      <c r="DN25" s="224">
        <v>94226.611999999994</v>
      </c>
      <c r="DO25" s="224">
        <v>100815.363</v>
      </c>
      <c r="DP25" s="224">
        <v>0</v>
      </c>
      <c r="DQ25" s="224">
        <v>221.154</v>
      </c>
      <c r="DR25" s="224">
        <v>0.22800000000000001</v>
      </c>
      <c r="DS25" s="224">
        <v>126.389</v>
      </c>
      <c r="DT25" s="224">
        <v>359</v>
      </c>
      <c r="DU25" s="224">
        <v>200.49600000000001</v>
      </c>
      <c r="DV25" s="224">
        <v>0</v>
      </c>
      <c r="DW25" s="224">
        <v>63.232999999999997</v>
      </c>
      <c r="DX25" s="224">
        <v>168.595</v>
      </c>
      <c r="DY25" s="224">
        <v>435.89499999999998</v>
      </c>
      <c r="DZ25" s="224">
        <v>102485.34299999999</v>
      </c>
      <c r="EA25" s="225">
        <v>102997.455</v>
      </c>
      <c r="EB25" s="224">
        <v>98395.521999999997</v>
      </c>
      <c r="EC25" s="224">
        <v>95531.03300000001</v>
      </c>
      <c r="ED25" s="224">
        <v>100869</v>
      </c>
      <c r="EE25" s="224">
        <v>102469.746</v>
      </c>
      <c r="EF25" s="224">
        <v>100898.23</v>
      </c>
      <c r="EG25" s="225">
        <v>92200.151000000013</v>
      </c>
      <c r="EH25" s="225">
        <v>94058.016999999993</v>
      </c>
      <c r="EI25" s="225">
        <v>100379.46799999999</v>
      </c>
      <c r="EJ25" s="111">
        <f t="shared" si="2"/>
        <v>6.7207997804163755E-2</v>
      </c>
    </row>
    <row r="26" spans="1:140" ht="15" customHeight="1" x14ac:dyDescent="0.25">
      <c r="A26" s="296"/>
      <c r="B26" s="296"/>
      <c r="C26" s="296"/>
      <c r="D26" s="296"/>
      <c r="E26" s="296"/>
      <c r="F26" s="296"/>
      <c r="G26" s="296"/>
      <c r="H26" s="296"/>
      <c r="I26" s="296"/>
      <c r="J26" s="296"/>
      <c r="K26" s="296"/>
      <c r="L26" s="296"/>
      <c r="CU26" s="88" t="s">
        <v>109</v>
      </c>
      <c r="CV26" s="224">
        <v>80653</v>
      </c>
      <c r="CW26" s="224">
        <v>84947</v>
      </c>
      <c r="CX26" s="224">
        <v>83902</v>
      </c>
      <c r="CY26" s="224">
        <v>79718</v>
      </c>
      <c r="CZ26" s="224">
        <v>82708</v>
      </c>
      <c r="DA26" s="224">
        <v>79780</v>
      </c>
      <c r="DB26" s="224">
        <v>79255</v>
      </c>
      <c r="DC26" s="224">
        <v>78299</v>
      </c>
      <c r="DD26" s="224">
        <v>71871</v>
      </c>
      <c r="DE26" s="224">
        <v>75628</v>
      </c>
      <c r="DF26" s="224">
        <v>8697.0660000000007</v>
      </c>
      <c r="DG26" s="224">
        <v>9632.34</v>
      </c>
      <c r="DH26" s="224">
        <v>12494.566000000001</v>
      </c>
      <c r="DI26" s="224">
        <v>12612.254000000001</v>
      </c>
      <c r="DJ26" s="224">
        <v>12565</v>
      </c>
      <c r="DK26" s="224">
        <v>13129.228999999999</v>
      </c>
      <c r="DL26" s="224">
        <v>12716.628000000001</v>
      </c>
      <c r="DM26" s="224">
        <v>13980.385</v>
      </c>
      <c r="DN26" s="224">
        <v>14294.21</v>
      </c>
      <c r="DO26" s="224">
        <v>11152.632</v>
      </c>
      <c r="DP26" s="224">
        <v>0</v>
      </c>
      <c r="DQ26" s="224">
        <v>0</v>
      </c>
      <c r="DR26" s="224">
        <v>0</v>
      </c>
      <c r="DS26" s="224">
        <v>0.252</v>
      </c>
      <c r="DT26" s="224">
        <v>0</v>
      </c>
      <c r="DU26" s="224">
        <v>0</v>
      </c>
      <c r="DV26" s="224">
        <v>25.271999999999998</v>
      </c>
      <c r="DW26" s="224">
        <v>55.893000000000001</v>
      </c>
      <c r="DX26" s="224">
        <v>31.568000000000001</v>
      </c>
      <c r="DY26" s="224"/>
      <c r="DZ26" s="224">
        <v>89350.066000000006</v>
      </c>
      <c r="EA26" s="225">
        <v>94579.34</v>
      </c>
      <c r="EB26" s="224">
        <v>96396.566000000006</v>
      </c>
      <c r="EC26" s="224">
        <v>92330.002000000008</v>
      </c>
      <c r="ED26" s="224">
        <v>95273</v>
      </c>
      <c r="EE26" s="224">
        <v>92909.228999999992</v>
      </c>
      <c r="EF26" s="224">
        <v>91946.356</v>
      </c>
      <c r="EG26" s="225">
        <v>92223.491999999998</v>
      </c>
      <c r="EH26" s="225">
        <v>86133.641999999993</v>
      </c>
      <c r="EI26" s="225">
        <v>86780.631999999998</v>
      </c>
      <c r="EJ26" s="111">
        <f t="shared" si="2"/>
        <v>7.5114668900220227E-3</v>
      </c>
    </row>
    <row r="27" spans="1:140" x14ac:dyDescent="0.25">
      <c r="A27" s="296"/>
      <c r="B27" s="296"/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CU27" s="88" t="s">
        <v>13</v>
      </c>
      <c r="CV27" s="82">
        <v>122106</v>
      </c>
      <c r="CW27" s="82">
        <v>115384</v>
      </c>
      <c r="CX27" s="82">
        <v>113965</v>
      </c>
      <c r="CY27" s="82">
        <v>110679</v>
      </c>
      <c r="CZ27" s="82">
        <v>106015</v>
      </c>
      <c r="DA27" s="82">
        <v>109456</v>
      </c>
      <c r="DB27" s="82">
        <v>108784</v>
      </c>
      <c r="DC27" s="82">
        <v>88935</v>
      </c>
      <c r="DD27" s="82">
        <v>46235</v>
      </c>
      <c r="DE27" s="82">
        <v>15713</v>
      </c>
      <c r="DF27" s="82">
        <v>48709.654000000002</v>
      </c>
      <c r="DG27" s="82">
        <v>58768.743999999999</v>
      </c>
      <c r="DH27" s="82">
        <v>58583.868999999999</v>
      </c>
      <c r="DI27" s="82">
        <v>38689.514000000003</v>
      </c>
      <c r="DJ27" s="82">
        <v>57209</v>
      </c>
      <c r="DK27" s="82">
        <v>43765.574000000001</v>
      </c>
      <c r="DL27" s="82">
        <v>42488.377999999997</v>
      </c>
      <c r="DM27" s="82">
        <v>39578.478000000003</v>
      </c>
      <c r="DN27" s="82">
        <v>69096.69</v>
      </c>
      <c r="DO27" s="82">
        <v>53818.711000000003</v>
      </c>
      <c r="DP27" s="82">
        <v>131.209</v>
      </c>
      <c r="DQ27" s="82">
        <v>1571.838</v>
      </c>
      <c r="DR27" s="82">
        <v>0</v>
      </c>
      <c r="DS27" s="82">
        <v>0</v>
      </c>
      <c r="DT27" s="82">
        <v>0</v>
      </c>
      <c r="DU27" s="82">
        <v>0</v>
      </c>
      <c r="DV27" s="82">
        <v>0</v>
      </c>
      <c r="DW27" s="82">
        <v>1509.6130000000001</v>
      </c>
      <c r="DX27" s="82">
        <v>0</v>
      </c>
      <c r="DY27" s="82">
        <v>0</v>
      </c>
      <c r="DZ27" s="82">
        <v>170684.44500000001</v>
      </c>
      <c r="EA27" s="83">
        <v>172580.90600000002</v>
      </c>
      <c r="EB27" s="82">
        <v>172548.86900000001</v>
      </c>
      <c r="EC27" s="82">
        <v>149368.514</v>
      </c>
      <c r="ED27" s="82">
        <v>163224</v>
      </c>
      <c r="EE27" s="82">
        <v>153221.57399999999</v>
      </c>
      <c r="EF27" s="82">
        <v>151272.378</v>
      </c>
      <c r="EG27" s="83">
        <v>127003.86500000001</v>
      </c>
      <c r="EH27" s="83">
        <v>115331.69</v>
      </c>
      <c r="EI27" s="83">
        <v>69531.71100000001</v>
      </c>
      <c r="EJ27" s="111">
        <f t="shared" si="2"/>
        <v>-0.39711530282786967</v>
      </c>
    </row>
    <row r="28" spans="1:140" ht="47.25" customHeight="1" x14ac:dyDescent="0.25">
      <c r="A28" s="296"/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CU28" s="88" t="s">
        <v>108</v>
      </c>
      <c r="CV28" s="224">
        <v>122106</v>
      </c>
      <c r="CW28" s="224">
        <v>115384</v>
      </c>
      <c r="CX28" s="224">
        <v>113965</v>
      </c>
      <c r="CY28" s="224">
        <v>110679</v>
      </c>
      <c r="CZ28" s="224">
        <v>106015</v>
      </c>
      <c r="DA28" s="224">
        <v>109456</v>
      </c>
      <c r="DB28" s="224">
        <v>108784</v>
      </c>
      <c r="DC28" s="224">
        <v>88935</v>
      </c>
      <c r="DD28" s="224">
        <v>46235</v>
      </c>
      <c r="DE28" s="224">
        <v>15713</v>
      </c>
      <c r="DF28" s="224">
        <v>48709.654000000002</v>
      </c>
      <c r="DG28" s="224">
        <v>58768.743999999999</v>
      </c>
      <c r="DH28" s="224">
        <v>58583.868999999999</v>
      </c>
      <c r="DI28" s="224">
        <v>38689.514000000003</v>
      </c>
      <c r="DJ28" s="224">
        <v>57209</v>
      </c>
      <c r="DK28" s="224">
        <v>43765.574000000001</v>
      </c>
      <c r="DL28" s="224">
        <v>42488.377999999997</v>
      </c>
      <c r="DM28" s="224">
        <v>39578.478000000003</v>
      </c>
      <c r="DN28" s="224">
        <v>69096.69</v>
      </c>
      <c r="DO28" s="224">
        <v>53818.711000000003</v>
      </c>
      <c r="DP28" s="224">
        <v>131.209</v>
      </c>
      <c r="DQ28" s="224">
        <v>1571.838</v>
      </c>
      <c r="DR28" s="224">
        <v>0</v>
      </c>
      <c r="DS28" s="224">
        <v>0</v>
      </c>
      <c r="DT28" s="224">
        <v>0</v>
      </c>
      <c r="DU28" s="224">
        <v>0</v>
      </c>
      <c r="DV28" s="224">
        <v>0</v>
      </c>
      <c r="DW28" s="224">
        <v>1509.6130000000001</v>
      </c>
      <c r="DX28" s="224">
        <v>0</v>
      </c>
      <c r="DY28" s="224">
        <v>0</v>
      </c>
      <c r="DZ28" s="224">
        <v>170684.44500000001</v>
      </c>
      <c r="EA28" s="225">
        <v>172580.90600000002</v>
      </c>
      <c r="EB28" s="224">
        <v>172548.86900000001</v>
      </c>
      <c r="EC28" s="224">
        <v>149368.514</v>
      </c>
      <c r="ED28" s="224">
        <v>163224</v>
      </c>
      <c r="EE28" s="224">
        <v>153221.57399999999</v>
      </c>
      <c r="EF28" s="224">
        <v>151272.378</v>
      </c>
      <c r="EG28" s="225">
        <v>127003.86500000001</v>
      </c>
      <c r="EH28" s="225">
        <v>115331.69</v>
      </c>
      <c r="EI28" s="225">
        <v>69531.71100000001</v>
      </c>
      <c r="EJ28" s="111">
        <f>+EI28/EH28-1</f>
        <v>-0.39711530282786967</v>
      </c>
    </row>
    <row r="29" spans="1:140" x14ac:dyDescent="0.25">
      <c r="CU29" s="88" t="s">
        <v>109</v>
      </c>
      <c r="CV29" s="224">
        <v>0</v>
      </c>
      <c r="CW29" s="224">
        <v>0</v>
      </c>
      <c r="CX29" s="224">
        <v>0</v>
      </c>
      <c r="CY29" s="224">
        <v>0</v>
      </c>
      <c r="CZ29" s="224">
        <v>0</v>
      </c>
      <c r="DA29" s="224">
        <v>0</v>
      </c>
      <c r="DB29" s="224">
        <v>0</v>
      </c>
      <c r="DC29" s="224">
        <v>0</v>
      </c>
      <c r="DD29" s="224">
        <v>0</v>
      </c>
      <c r="DE29" s="224">
        <v>0</v>
      </c>
      <c r="DF29" s="224">
        <v>0</v>
      </c>
      <c r="DG29" s="224">
        <v>0</v>
      </c>
      <c r="DH29" s="224">
        <v>0</v>
      </c>
      <c r="DI29" s="224">
        <v>0</v>
      </c>
      <c r="DJ29" s="224">
        <v>0</v>
      </c>
      <c r="DK29" s="224">
        <v>0</v>
      </c>
      <c r="DL29" s="224">
        <v>0</v>
      </c>
      <c r="DM29" s="224">
        <v>0</v>
      </c>
      <c r="DN29" s="224">
        <v>0</v>
      </c>
      <c r="DO29" s="224">
        <v>0</v>
      </c>
      <c r="DP29" s="224">
        <v>0</v>
      </c>
      <c r="DQ29" s="224">
        <v>0</v>
      </c>
      <c r="DR29" s="224">
        <v>0</v>
      </c>
      <c r="DS29" s="224">
        <v>0</v>
      </c>
      <c r="DT29" s="224">
        <v>0</v>
      </c>
      <c r="DU29" s="224">
        <v>0</v>
      </c>
      <c r="DV29" s="224">
        <v>0</v>
      </c>
      <c r="DW29" s="224">
        <v>0</v>
      </c>
      <c r="DX29" s="224">
        <v>0</v>
      </c>
      <c r="DY29" s="224">
        <v>0</v>
      </c>
      <c r="DZ29" s="224">
        <v>0</v>
      </c>
      <c r="EA29" s="225">
        <v>0</v>
      </c>
      <c r="EB29" s="224">
        <v>0</v>
      </c>
      <c r="EC29" s="224">
        <v>0</v>
      </c>
      <c r="ED29" s="224">
        <v>0</v>
      </c>
      <c r="EE29" s="224">
        <v>0</v>
      </c>
      <c r="EF29" s="224">
        <v>0</v>
      </c>
      <c r="EG29" s="225">
        <v>0</v>
      </c>
      <c r="EH29" s="225">
        <v>0</v>
      </c>
      <c r="EI29" s="225">
        <v>0</v>
      </c>
      <c r="EJ29" s="111" t="s">
        <v>12</v>
      </c>
    </row>
    <row r="30" spans="1:140" x14ac:dyDescent="0.25">
      <c r="CU30" s="223"/>
      <c r="CV30" s="224"/>
      <c r="CW30" s="224"/>
      <c r="CX30" s="224"/>
      <c r="CY30" s="224"/>
      <c r="CZ30" s="224"/>
      <c r="DA30" s="224"/>
      <c r="DB30" s="224"/>
      <c r="DC30" s="224"/>
      <c r="DD30" s="224"/>
      <c r="DE30" s="224"/>
      <c r="DF30" s="224"/>
      <c r="DG30" s="224"/>
      <c r="DH30" s="224"/>
      <c r="DI30" s="224"/>
      <c r="DJ30" s="224"/>
      <c r="DK30" s="224"/>
      <c r="DL30" s="224"/>
      <c r="DM30" s="224"/>
      <c r="DN30" s="224">
        <v>83390.899999999994</v>
      </c>
      <c r="DO30" s="224">
        <v>64971.343000000001</v>
      </c>
      <c r="DP30" s="224">
        <v>131.209</v>
      </c>
      <c r="DQ30" s="224">
        <v>1571.838</v>
      </c>
      <c r="DR30" s="224">
        <v>0</v>
      </c>
      <c r="DS30" s="224">
        <v>0.252</v>
      </c>
      <c r="DT30" s="224">
        <v>0</v>
      </c>
      <c r="DU30" s="224">
        <v>0</v>
      </c>
      <c r="DV30" s="224">
        <v>25.271999999999998</v>
      </c>
      <c r="DW30" s="224">
        <v>1565.5060000000001</v>
      </c>
      <c r="DX30" s="224"/>
      <c r="DY30" s="224"/>
      <c r="DZ30" s="224"/>
      <c r="EA30" s="225"/>
      <c r="EB30" s="224"/>
      <c r="EC30" s="224"/>
      <c r="ED30" s="224"/>
      <c r="EE30" s="224"/>
      <c r="EF30" s="224"/>
      <c r="EG30" s="225"/>
      <c r="EH30" s="225"/>
      <c r="EI30" s="225"/>
      <c r="EJ30" s="227"/>
    </row>
    <row r="31" spans="1:140" ht="15.75" thickBot="1" x14ac:dyDescent="0.3">
      <c r="CU31" s="88" t="s">
        <v>15</v>
      </c>
      <c r="CV31" s="82">
        <v>178046</v>
      </c>
      <c r="CW31" s="82">
        <v>188109</v>
      </c>
      <c r="CX31" s="82">
        <v>197244</v>
      </c>
      <c r="CY31" s="82">
        <v>191549</v>
      </c>
      <c r="CZ31" s="82">
        <v>188044</v>
      </c>
      <c r="DA31" s="82">
        <v>196486</v>
      </c>
      <c r="DB31" s="82">
        <v>188681</v>
      </c>
      <c r="DC31" s="82">
        <v>176648</v>
      </c>
      <c r="DD31" s="82">
        <v>150614</v>
      </c>
      <c r="DE31" s="82">
        <v>147900</v>
      </c>
      <c r="DF31" s="82">
        <v>3006.1519999999996</v>
      </c>
      <c r="DG31" s="82">
        <v>2653.163</v>
      </c>
      <c r="DH31" s="82">
        <v>2273.4160000000002</v>
      </c>
      <c r="DI31" s="82">
        <v>1145.0709999999999</v>
      </c>
      <c r="DJ31" s="82">
        <v>1161</v>
      </c>
      <c r="DK31" s="82">
        <v>2802.556</v>
      </c>
      <c r="DL31" s="82">
        <v>1374.2829999999999</v>
      </c>
      <c r="DM31" s="82">
        <v>2367.6010000000001</v>
      </c>
      <c r="DN31" s="82">
        <v>2404.2550000000001</v>
      </c>
      <c r="DO31" s="82">
        <v>4721.6379999999999</v>
      </c>
      <c r="DP31" s="82">
        <v>527.67600000000004</v>
      </c>
      <c r="DQ31" s="82">
        <v>581.15499999999997</v>
      </c>
      <c r="DR31" s="82">
        <v>690.11699999999996</v>
      </c>
      <c r="DS31" s="82">
        <v>184.273</v>
      </c>
      <c r="DT31" s="82">
        <v>983</v>
      </c>
      <c r="DU31" s="82">
        <v>1646.6610000000001</v>
      </c>
      <c r="DV31" s="82">
        <v>417.80099999999999</v>
      </c>
      <c r="DW31" s="82">
        <v>3977.0520000000001</v>
      </c>
      <c r="DX31" s="82">
        <v>1780.77</v>
      </c>
      <c r="DY31" s="82">
        <v>962.19100000000003</v>
      </c>
      <c r="DZ31" s="82">
        <v>180524.476</v>
      </c>
      <c r="EA31" s="83">
        <v>190181.008</v>
      </c>
      <c r="EB31" s="82">
        <v>198827.299</v>
      </c>
      <c r="EC31" s="82">
        <v>192509.79800000001</v>
      </c>
      <c r="ED31" s="82">
        <v>188222</v>
      </c>
      <c r="EE31" s="82">
        <v>197641.89499999999</v>
      </c>
      <c r="EF31" s="82">
        <v>189637.48199999999</v>
      </c>
      <c r="EG31" s="83">
        <v>175038.549</v>
      </c>
      <c r="EH31" s="83">
        <v>151237.48499999999</v>
      </c>
      <c r="EI31" s="83">
        <v>151659.44699999999</v>
      </c>
      <c r="EJ31" s="111">
        <f>+EI31/EH31-1</f>
        <v>2.7900622653174167E-3</v>
      </c>
    </row>
    <row r="32" spans="1:140" ht="15.75" thickBot="1" x14ac:dyDescent="0.3">
      <c r="A32" s="54"/>
      <c r="B32" s="297" t="s">
        <v>20</v>
      </c>
      <c r="C32" s="298"/>
      <c r="D32" s="298"/>
      <c r="E32" s="298"/>
      <c r="F32" s="298"/>
      <c r="G32" s="298"/>
      <c r="H32" s="298"/>
      <c r="I32" s="298"/>
      <c r="J32" s="298"/>
      <c r="K32" s="299"/>
      <c r="L32" s="165" t="s">
        <v>4</v>
      </c>
      <c r="CU32" s="223"/>
      <c r="CV32" s="224"/>
      <c r="CW32" s="224"/>
      <c r="CX32" s="224"/>
      <c r="CY32" s="224"/>
      <c r="CZ32" s="224"/>
      <c r="DA32" s="224"/>
      <c r="DB32" s="224"/>
      <c r="DC32" s="224"/>
      <c r="DD32" s="224"/>
      <c r="DE32" s="224"/>
      <c r="DF32" s="224"/>
      <c r="DG32" s="224"/>
      <c r="DH32" s="224"/>
      <c r="DI32" s="224"/>
      <c r="DJ32" s="224"/>
      <c r="DK32" s="224"/>
      <c r="DL32" s="224"/>
      <c r="DM32" s="224"/>
      <c r="DN32" s="224"/>
      <c r="DO32" s="224"/>
      <c r="DP32" s="224"/>
      <c r="DQ32" s="224"/>
      <c r="DR32" s="224"/>
      <c r="DS32" s="224"/>
      <c r="DT32" s="224"/>
      <c r="DU32" s="224"/>
      <c r="DV32" s="224"/>
      <c r="DW32" s="224"/>
      <c r="DX32" s="224"/>
      <c r="DY32" s="224"/>
      <c r="DZ32" s="224"/>
      <c r="EA32" s="225"/>
      <c r="EB32" s="224"/>
      <c r="EC32" s="224"/>
      <c r="ED32" s="224"/>
      <c r="EE32" s="224"/>
      <c r="EF32" s="224"/>
      <c r="EG32" s="225"/>
      <c r="EH32" s="225"/>
      <c r="EI32" s="225"/>
      <c r="EJ32" s="227"/>
    </row>
    <row r="33" spans="1:140" ht="15.75" thickBot="1" x14ac:dyDescent="0.3">
      <c r="A33" s="95"/>
      <c r="B33" s="262">
        <v>2013</v>
      </c>
      <c r="C33" s="263">
        <v>2014</v>
      </c>
      <c r="D33" s="263">
        <v>2015</v>
      </c>
      <c r="E33" s="263">
        <v>2016</v>
      </c>
      <c r="F33" s="263">
        <v>2017</v>
      </c>
      <c r="G33" s="264">
        <v>2018</v>
      </c>
      <c r="H33" s="264">
        <v>2019</v>
      </c>
      <c r="I33" s="264">
        <v>2020</v>
      </c>
      <c r="J33" s="264">
        <v>2021</v>
      </c>
      <c r="K33" s="264">
        <v>2022</v>
      </c>
      <c r="L33" s="110" t="s">
        <v>113</v>
      </c>
      <c r="CU33" s="88" t="s">
        <v>16</v>
      </c>
      <c r="CV33" s="82">
        <v>178046</v>
      </c>
      <c r="CW33" s="82">
        <v>188109</v>
      </c>
      <c r="CX33" s="82">
        <v>197244</v>
      </c>
      <c r="CY33" s="82">
        <v>191549</v>
      </c>
      <c r="CZ33" s="82">
        <v>188044</v>
      </c>
      <c r="DA33" s="82">
        <v>196486</v>
      </c>
      <c r="DB33" s="82">
        <v>188681</v>
      </c>
      <c r="DC33" s="82">
        <v>176648</v>
      </c>
      <c r="DD33" s="82">
        <v>150614</v>
      </c>
      <c r="DE33" s="82">
        <v>147900</v>
      </c>
      <c r="DF33" s="82">
        <v>0</v>
      </c>
      <c r="DG33" s="82">
        <v>0</v>
      </c>
      <c r="DH33" s="82">
        <v>0</v>
      </c>
      <c r="DI33" s="82">
        <v>0</v>
      </c>
      <c r="DJ33" s="82">
        <v>0</v>
      </c>
      <c r="DK33" s="82">
        <v>0</v>
      </c>
      <c r="DL33" s="82">
        <v>0</v>
      </c>
      <c r="DM33" s="82">
        <v>0</v>
      </c>
      <c r="DN33" s="82">
        <v>0</v>
      </c>
      <c r="DO33" s="82">
        <v>0</v>
      </c>
      <c r="DP33" s="82">
        <v>0</v>
      </c>
      <c r="DQ33" s="82">
        <v>0</v>
      </c>
      <c r="DR33" s="82">
        <v>0</v>
      </c>
      <c r="DS33" s="82">
        <v>0</v>
      </c>
      <c r="DT33" s="82">
        <v>0</v>
      </c>
      <c r="DU33" s="82">
        <v>0</v>
      </c>
      <c r="DV33" s="82">
        <v>0</v>
      </c>
      <c r="DW33" s="82">
        <v>0</v>
      </c>
      <c r="DX33" s="82">
        <v>0</v>
      </c>
      <c r="DY33" s="82">
        <v>0</v>
      </c>
      <c r="DZ33" s="82">
        <v>178046</v>
      </c>
      <c r="EA33" s="83">
        <v>188109</v>
      </c>
      <c r="EB33" s="82">
        <v>197244</v>
      </c>
      <c r="EC33" s="82">
        <v>191549</v>
      </c>
      <c r="ED33" s="82">
        <v>188044</v>
      </c>
      <c r="EE33" s="82">
        <v>196486</v>
      </c>
      <c r="EF33" s="82">
        <v>188681</v>
      </c>
      <c r="EG33" s="83">
        <v>176648</v>
      </c>
      <c r="EH33" s="83">
        <v>150614</v>
      </c>
      <c r="EI33" s="83">
        <v>147900</v>
      </c>
      <c r="EJ33" s="111">
        <f t="shared" ref="EJ33:EJ34" si="3">+EI33/EH33-1</f>
        <v>-1.8019573213645446E-2</v>
      </c>
    </row>
    <row r="34" spans="1:140" x14ac:dyDescent="0.25">
      <c r="A34" s="85" t="s">
        <v>5</v>
      </c>
      <c r="B34" s="82">
        <v>412534</v>
      </c>
      <c r="C34" s="82">
        <v>426282</v>
      </c>
      <c r="D34" s="82">
        <v>431080</v>
      </c>
      <c r="E34" s="82">
        <v>429465</v>
      </c>
      <c r="F34" s="82">
        <v>422093</v>
      </c>
      <c r="G34" s="83">
        <v>436898</v>
      </c>
      <c r="H34" s="83">
        <v>431868</v>
      </c>
      <c r="I34" s="83">
        <v>418900</v>
      </c>
      <c r="J34" s="83">
        <v>369983</v>
      </c>
      <c r="K34" s="83">
        <v>394060</v>
      </c>
      <c r="L34" s="111">
        <f>+K34/J34-1</f>
        <v>6.5075962949649124E-2</v>
      </c>
      <c r="CU34" s="88" t="s">
        <v>108</v>
      </c>
      <c r="CV34" s="224">
        <v>178046</v>
      </c>
      <c r="CW34" s="224">
        <v>188109</v>
      </c>
      <c r="CX34" s="224">
        <v>197244</v>
      </c>
      <c r="CY34" s="224">
        <v>191549</v>
      </c>
      <c r="CZ34" s="224">
        <v>188044</v>
      </c>
      <c r="DA34" s="224">
        <v>196486</v>
      </c>
      <c r="DB34" s="224">
        <v>188681</v>
      </c>
      <c r="DC34" s="224">
        <v>176648</v>
      </c>
      <c r="DD34" s="224">
        <v>150614</v>
      </c>
      <c r="DE34" s="224">
        <v>147900</v>
      </c>
      <c r="DF34" s="224">
        <v>0</v>
      </c>
      <c r="DG34" s="224">
        <v>0</v>
      </c>
      <c r="DH34" s="224">
        <v>0</v>
      </c>
      <c r="DI34" s="224">
        <v>0</v>
      </c>
      <c r="DJ34" s="224">
        <v>0</v>
      </c>
      <c r="DK34" s="224">
        <v>0</v>
      </c>
      <c r="DL34" s="224">
        <v>0</v>
      </c>
      <c r="DM34" s="224">
        <v>0</v>
      </c>
      <c r="DN34" s="224">
        <v>0</v>
      </c>
      <c r="DO34" s="224">
        <v>0</v>
      </c>
      <c r="DP34" s="224">
        <v>0</v>
      </c>
      <c r="DQ34" s="224">
        <v>0</v>
      </c>
      <c r="DR34" s="224">
        <v>0</v>
      </c>
      <c r="DS34" s="224">
        <v>0</v>
      </c>
      <c r="DT34" s="224">
        <v>0</v>
      </c>
      <c r="DU34" s="224">
        <v>0</v>
      </c>
      <c r="DV34" s="224">
        <v>0</v>
      </c>
      <c r="DW34" s="224">
        <v>0</v>
      </c>
      <c r="DX34" s="224">
        <v>0</v>
      </c>
      <c r="DY34" s="224">
        <v>0</v>
      </c>
      <c r="DZ34" s="82">
        <v>178046</v>
      </c>
      <c r="EA34" s="83">
        <v>188109</v>
      </c>
      <c r="EB34" s="82">
        <v>197244</v>
      </c>
      <c r="EC34" s="82">
        <v>191549</v>
      </c>
      <c r="ED34" s="82">
        <v>188044</v>
      </c>
      <c r="EE34" s="82">
        <v>196486</v>
      </c>
      <c r="EF34" s="82">
        <v>188681</v>
      </c>
      <c r="EG34" s="83">
        <v>176648</v>
      </c>
      <c r="EH34" s="83">
        <v>150614</v>
      </c>
      <c r="EI34" s="83">
        <v>147900</v>
      </c>
      <c r="EJ34" s="111">
        <f t="shared" si="3"/>
        <v>-1.8019573213645446E-2</v>
      </c>
    </row>
    <row r="35" spans="1:140" x14ac:dyDescent="0.25">
      <c r="A35" s="85" t="s">
        <v>6</v>
      </c>
      <c r="B35" s="82">
        <v>234488</v>
      </c>
      <c r="C35" s="82">
        <v>238173</v>
      </c>
      <c r="D35" s="82">
        <v>233836</v>
      </c>
      <c r="E35" s="82">
        <v>237916</v>
      </c>
      <c r="F35" s="82">
        <v>234049</v>
      </c>
      <c r="G35" s="83">
        <v>240412</v>
      </c>
      <c r="H35" s="83">
        <v>243187</v>
      </c>
      <c r="I35" s="83">
        <v>242252</v>
      </c>
      <c r="J35" s="83">
        <v>219369</v>
      </c>
      <c r="K35" s="83">
        <v>246160</v>
      </c>
      <c r="L35" s="111">
        <f>+K35/J35-1</f>
        <v>0.12212755676508524</v>
      </c>
      <c r="CU35" s="88" t="s">
        <v>109</v>
      </c>
      <c r="CV35" s="224">
        <v>0</v>
      </c>
      <c r="CW35" s="224">
        <v>0</v>
      </c>
      <c r="CX35" s="224">
        <v>0</v>
      </c>
      <c r="CY35" s="224">
        <v>0</v>
      </c>
      <c r="CZ35" s="224">
        <v>0</v>
      </c>
      <c r="DA35" s="224">
        <v>0</v>
      </c>
      <c r="DB35" s="224">
        <v>0</v>
      </c>
      <c r="DC35" s="224">
        <v>0</v>
      </c>
      <c r="DD35" s="224">
        <v>0</v>
      </c>
      <c r="DE35" s="224">
        <v>0</v>
      </c>
      <c r="DF35" s="224">
        <v>0</v>
      </c>
      <c r="DG35" s="224">
        <v>0</v>
      </c>
      <c r="DH35" s="224">
        <v>0</v>
      </c>
      <c r="DI35" s="224">
        <v>0</v>
      </c>
      <c r="DJ35" s="224">
        <v>0</v>
      </c>
      <c r="DK35" s="224">
        <v>0</v>
      </c>
      <c r="DL35" s="224">
        <v>0</v>
      </c>
      <c r="DM35" s="224">
        <v>0</v>
      </c>
      <c r="DN35" s="224">
        <v>0</v>
      </c>
      <c r="DO35" s="224">
        <v>0</v>
      </c>
      <c r="DP35" s="224">
        <v>0</v>
      </c>
      <c r="DQ35" s="224">
        <v>0</v>
      </c>
      <c r="DR35" s="224">
        <v>0</v>
      </c>
      <c r="DS35" s="224">
        <v>0</v>
      </c>
      <c r="DT35" s="224">
        <v>0</v>
      </c>
      <c r="DU35" s="224">
        <v>0</v>
      </c>
      <c r="DV35" s="224">
        <v>0</v>
      </c>
      <c r="DW35" s="224">
        <v>0</v>
      </c>
      <c r="DX35" s="224">
        <v>0</v>
      </c>
      <c r="DY35" s="224">
        <v>0</v>
      </c>
      <c r="DZ35" s="82">
        <v>0</v>
      </c>
      <c r="EA35" s="83"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3">
        <v>0</v>
      </c>
      <c r="EH35" s="83">
        <v>0</v>
      </c>
      <c r="EI35" s="83">
        <v>0</v>
      </c>
      <c r="EJ35" s="111" t="s">
        <v>12</v>
      </c>
    </row>
    <row r="36" spans="1:140" x14ac:dyDescent="0.25">
      <c r="A36" s="86" t="s">
        <v>7</v>
      </c>
      <c r="B36" s="82">
        <v>0</v>
      </c>
      <c r="C36" s="82">
        <v>0</v>
      </c>
      <c r="D36" s="82">
        <v>0</v>
      </c>
      <c r="E36" s="82">
        <v>0</v>
      </c>
      <c r="F36" s="82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111" t="s">
        <v>55</v>
      </c>
      <c r="CU36" s="223"/>
      <c r="CV36" s="224"/>
      <c r="CW36" s="224"/>
      <c r="CX36" s="224"/>
      <c r="CY36" s="224"/>
      <c r="CZ36" s="224"/>
      <c r="DA36" s="224"/>
      <c r="DB36" s="224"/>
      <c r="DC36" s="224"/>
      <c r="DD36" s="224"/>
      <c r="DE36" s="224"/>
      <c r="DF36" s="224"/>
      <c r="DG36" s="224"/>
      <c r="DH36" s="224"/>
      <c r="DI36" s="224"/>
      <c r="DJ36" s="224"/>
      <c r="DK36" s="224"/>
      <c r="DL36" s="224"/>
      <c r="DM36" s="224"/>
      <c r="DN36" s="224"/>
      <c r="DO36" s="224"/>
      <c r="DP36" s="224"/>
      <c r="DQ36" s="224"/>
      <c r="DR36" s="224"/>
      <c r="DS36" s="224"/>
      <c r="DT36" s="224"/>
      <c r="DU36" s="224"/>
      <c r="DV36" s="224"/>
      <c r="DW36" s="224"/>
      <c r="DX36" s="224"/>
      <c r="DY36" s="224"/>
      <c r="DZ36" s="82"/>
      <c r="EA36" s="83"/>
      <c r="EB36" s="82"/>
      <c r="EC36" s="82"/>
      <c r="ED36" s="82"/>
      <c r="EE36" s="82"/>
      <c r="EF36" s="82"/>
      <c r="EG36" s="83"/>
      <c r="EH36" s="83"/>
      <c r="EI36" s="83"/>
      <c r="EJ36" s="227"/>
    </row>
    <row r="37" spans="1:140" ht="15.75" thickBot="1" x14ac:dyDescent="0.3">
      <c r="A37" s="86" t="s">
        <v>8</v>
      </c>
      <c r="B37" s="82">
        <v>31729</v>
      </c>
      <c r="C37" s="82">
        <v>37842</v>
      </c>
      <c r="D37" s="82">
        <v>35969</v>
      </c>
      <c r="E37" s="82">
        <v>47519</v>
      </c>
      <c r="F37" s="82">
        <v>45326</v>
      </c>
      <c r="G37" s="83">
        <v>51176</v>
      </c>
      <c r="H37" s="83">
        <v>55148</v>
      </c>
      <c r="I37" s="83">
        <v>75018</v>
      </c>
      <c r="J37" s="83">
        <v>101263</v>
      </c>
      <c r="K37" s="83">
        <v>154819</v>
      </c>
      <c r="L37" s="111">
        <f t="shared" ref="L37:L38" si="4">+K37/J37-1</f>
        <v>0.52888024253676069</v>
      </c>
      <c r="CU37" s="89" t="s">
        <v>17</v>
      </c>
      <c r="CV37" s="90">
        <v>0</v>
      </c>
      <c r="CW37" s="90">
        <v>0</v>
      </c>
      <c r="CX37" s="90">
        <v>0</v>
      </c>
      <c r="CY37" s="90">
        <v>0</v>
      </c>
      <c r="CZ37" s="90">
        <v>0</v>
      </c>
      <c r="DA37" s="90">
        <v>0</v>
      </c>
      <c r="DB37" s="90">
        <v>0</v>
      </c>
      <c r="DC37" s="90">
        <v>0</v>
      </c>
      <c r="DD37" s="90">
        <v>0</v>
      </c>
      <c r="DE37" s="90">
        <v>0</v>
      </c>
      <c r="DF37" s="90">
        <v>3006.1519999999996</v>
      </c>
      <c r="DG37" s="90">
        <v>2653.163</v>
      </c>
      <c r="DH37" s="90">
        <v>2273.4160000000002</v>
      </c>
      <c r="DI37" s="90">
        <v>1145.0709999999999</v>
      </c>
      <c r="DJ37" s="90">
        <v>1161</v>
      </c>
      <c r="DK37" s="90">
        <v>2802.556</v>
      </c>
      <c r="DL37" s="90">
        <v>1374.2829999999999</v>
      </c>
      <c r="DM37" s="90">
        <v>2367.6010000000001</v>
      </c>
      <c r="DN37" s="90">
        <v>2404.2550000000001</v>
      </c>
      <c r="DO37" s="90">
        <v>4721.6379999999999</v>
      </c>
      <c r="DP37" s="90">
        <v>527.67600000000004</v>
      </c>
      <c r="DQ37" s="90">
        <v>581.15499999999997</v>
      </c>
      <c r="DR37" s="90">
        <v>690.11699999999996</v>
      </c>
      <c r="DS37" s="90">
        <v>184.273</v>
      </c>
      <c r="DT37" s="90">
        <v>983</v>
      </c>
      <c r="DU37" s="90">
        <v>1646.6610000000001</v>
      </c>
      <c r="DV37" s="90">
        <v>417.80099999999999</v>
      </c>
      <c r="DW37" s="90">
        <v>3977.0520000000001</v>
      </c>
      <c r="DX37" s="90">
        <v>1780.77</v>
      </c>
      <c r="DY37" s="90">
        <v>962.19100000000003</v>
      </c>
      <c r="DZ37" s="90">
        <v>2478.4759999999997</v>
      </c>
      <c r="EA37" s="112">
        <v>2072.0079999999998</v>
      </c>
      <c r="EB37" s="90">
        <v>1583.2990000000002</v>
      </c>
      <c r="EC37" s="90">
        <v>960.79799999999989</v>
      </c>
      <c r="ED37" s="90">
        <v>178</v>
      </c>
      <c r="EE37" s="90">
        <v>1155.895</v>
      </c>
      <c r="EF37" s="90">
        <v>956.48199999999997</v>
      </c>
      <c r="EG37" s="112">
        <v>-1609.451</v>
      </c>
      <c r="EH37" s="112">
        <v>623.48500000000013</v>
      </c>
      <c r="EI37" s="112">
        <v>3759.4470000000001</v>
      </c>
      <c r="EJ37" s="111">
        <f>+EI37/EH37-1</f>
        <v>5.0297312685950732</v>
      </c>
    </row>
    <row r="38" spans="1:140" x14ac:dyDescent="0.25">
      <c r="A38" s="87" t="s">
        <v>9</v>
      </c>
      <c r="B38" s="82">
        <v>202759</v>
      </c>
      <c r="C38" s="82">
        <v>200331</v>
      </c>
      <c r="D38" s="82">
        <v>197867</v>
      </c>
      <c r="E38" s="82">
        <v>190397</v>
      </c>
      <c r="F38" s="82">
        <v>188723</v>
      </c>
      <c r="G38" s="83">
        <v>189236</v>
      </c>
      <c r="H38" s="82">
        <v>188039</v>
      </c>
      <c r="I38" s="83">
        <v>167234</v>
      </c>
      <c r="J38" s="83">
        <v>118106</v>
      </c>
      <c r="K38" s="83">
        <v>91341</v>
      </c>
      <c r="L38" s="111">
        <f t="shared" si="4"/>
        <v>-0.22661846138214825</v>
      </c>
    </row>
    <row r="39" spans="1:140" x14ac:dyDescent="0.25">
      <c r="A39" s="85" t="s">
        <v>10</v>
      </c>
      <c r="B39" s="82">
        <v>0</v>
      </c>
      <c r="C39" s="82">
        <v>0</v>
      </c>
      <c r="D39" s="82">
        <v>0</v>
      </c>
      <c r="E39" s="82">
        <v>0</v>
      </c>
      <c r="F39" s="82">
        <v>0</v>
      </c>
      <c r="G39" s="83">
        <v>0</v>
      </c>
      <c r="H39" s="83">
        <v>0</v>
      </c>
      <c r="I39" s="83">
        <v>0</v>
      </c>
      <c r="J39" s="83">
        <v>0</v>
      </c>
      <c r="K39" s="83">
        <v>0</v>
      </c>
      <c r="L39" s="111" t="s">
        <v>55</v>
      </c>
    </row>
    <row r="40" spans="1:140" x14ac:dyDescent="0.25">
      <c r="A40" s="88" t="s">
        <v>11</v>
      </c>
      <c r="B40" s="82">
        <v>0</v>
      </c>
      <c r="C40" s="82">
        <v>0</v>
      </c>
      <c r="D40" s="82">
        <v>0</v>
      </c>
      <c r="E40" s="82">
        <v>0</v>
      </c>
      <c r="F40" s="82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111" t="s">
        <v>55</v>
      </c>
    </row>
    <row r="41" spans="1:140" x14ac:dyDescent="0.25">
      <c r="A41" s="88" t="s">
        <v>13</v>
      </c>
      <c r="B41" s="82">
        <v>0</v>
      </c>
      <c r="C41" s="82">
        <v>0</v>
      </c>
      <c r="D41" s="82">
        <v>0</v>
      </c>
      <c r="E41" s="82">
        <v>0</v>
      </c>
      <c r="F41" s="82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111" t="s">
        <v>55</v>
      </c>
    </row>
    <row r="42" spans="1:140" x14ac:dyDescent="0.25">
      <c r="A42" s="88" t="s">
        <v>14</v>
      </c>
      <c r="B42" s="82">
        <v>202759</v>
      </c>
      <c r="C42" s="82">
        <v>200331</v>
      </c>
      <c r="D42" s="82">
        <v>197867</v>
      </c>
      <c r="E42" s="82">
        <v>190397</v>
      </c>
      <c r="F42" s="82">
        <v>188723</v>
      </c>
      <c r="G42" s="83">
        <v>189236</v>
      </c>
      <c r="H42" s="83">
        <v>188039</v>
      </c>
      <c r="I42" s="83">
        <v>167234</v>
      </c>
      <c r="J42" s="83">
        <v>118106</v>
      </c>
      <c r="K42" s="83">
        <v>91341</v>
      </c>
      <c r="L42" s="111">
        <f>+K42/J42-1</f>
        <v>-0.22661846138214825</v>
      </c>
    </row>
    <row r="43" spans="1:140" x14ac:dyDescent="0.25">
      <c r="A43" s="88" t="s">
        <v>11</v>
      </c>
      <c r="B43" s="82">
        <v>80653</v>
      </c>
      <c r="C43" s="82">
        <v>84947</v>
      </c>
      <c r="D43" s="82">
        <v>83902</v>
      </c>
      <c r="E43" s="82">
        <v>79718</v>
      </c>
      <c r="F43" s="82">
        <v>82708</v>
      </c>
      <c r="G43" s="83">
        <v>79780</v>
      </c>
      <c r="H43" s="83">
        <v>79255</v>
      </c>
      <c r="I43" s="83">
        <v>78299</v>
      </c>
      <c r="J43" s="83">
        <v>71871</v>
      </c>
      <c r="K43" s="83">
        <v>75628</v>
      </c>
      <c r="L43" s="111">
        <f t="shared" ref="L43:L46" si="5">+K43/J43-1</f>
        <v>5.2274213521448232E-2</v>
      </c>
    </row>
    <row r="44" spans="1:140" x14ac:dyDescent="0.25">
      <c r="A44" s="88" t="s">
        <v>13</v>
      </c>
      <c r="B44" s="82">
        <v>122106</v>
      </c>
      <c r="C44" s="82">
        <v>115384</v>
      </c>
      <c r="D44" s="82">
        <v>113965</v>
      </c>
      <c r="E44" s="82">
        <v>110679</v>
      </c>
      <c r="F44" s="82">
        <v>106015</v>
      </c>
      <c r="G44" s="83">
        <v>109456</v>
      </c>
      <c r="H44" s="83">
        <v>108784</v>
      </c>
      <c r="I44" s="83">
        <v>88935</v>
      </c>
      <c r="J44" s="83">
        <v>46235</v>
      </c>
      <c r="K44" s="83">
        <v>15713</v>
      </c>
      <c r="L44" s="111">
        <f t="shared" si="5"/>
        <v>-0.66014923759056998</v>
      </c>
    </row>
    <row r="45" spans="1:140" x14ac:dyDescent="0.25">
      <c r="A45" s="85" t="s">
        <v>15</v>
      </c>
      <c r="B45" s="82">
        <v>178046</v>
      </c>
      <c r="C45" s="82">
        <v>188109</v>
      </c>
      <c r="D45" s="82">
        <v>197244</v>
      </c>
      <c r="E45" s="82">
        <v>191549</v>
      </c>
      <c r="F45" s="82">
        <v>188044</v>
      </c>
      <c r="G45" s="83">
        <v>196486</v>
      </c>
      <c r="H45" s="83">
        <v>188681</v>
      </c>
      <c r="I45" s="83">
        <v>176648</v>
      </c>
      <c r="J45" s="83">
        <v>150614</v>
      </c>
      <c r="K45" s="83">
        <v>147900</v>
      </c>
      <c r="L45" s="111">
        <f t="shared" si="5"/>
        <v>-1.8019573213645446E-2</v>
      </c>
    </row>
    <row r="46" spans="1:140" x14ac:dyDescent="0.25">
      <c r="A46" s="88" t="s">
        <v>16</v>
      </c>
      <c r="B46" s="82">
        <v>178046</v>
      </c>
      <c r="C46" s="82">
        <v>188109</v>
      </c>
      <c r="D46" s="82">
        <v>197244</v>
      </c>
      <c r="E46" s="82">
        <v>191549</v>
      </c>
      <c r="F46" s="82">
        <v>188044</v>
      </c>
      <c r="G46" s="83">
        <v>196486</v>
      </c>
      <c r="H46" s="83">
        <v>188681</v>
      </c>
      <c r="I46" s="83">
        <v>176648</v>
      </c>
      <c r="J46" s="83">
        <v>150614</v>
      </c>
      <c r="K46" s="83">
        <v>147900</v>
      </c>
      <c r="L46" s="111">
        <f t="shared" si="5"/>
        <v>-1.8019573213645446E-2</v>
      </c>
    </row>
    <row r="47" spans="1:140" ht="15.75" thickBot="1" x14ac:dyDescent="0.3">
      <c r="A47" s="89" t="s">
        <v>17</v>
      </c>
      <c r="B47" s="90">
        <v>0</v>
      </c>
      <c r="C47" s="90">
        <v>0</v>
      </c>
      <c r="D47" s="90">
        <v>0</v>
      </c>
      <c r="E47" s="90">
        <v>0</v>
      </c>
      <c r="F47" s="90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  <c r="L47" s="113" t="s">
        <v>55</v>
      </c>
    </row>
    <row r="48" spans="1:140" x14ac:dyDescent="0.25">
      <c r="A48" s="91"/>
      <c r="B48" s="92"/>
      <c r="C48" s="92"/>
      <c r="D48" s="92"/>
      <c r="E48" s="92"/>
      <c r="F48" s="92"/>
      <c r="G48" s="92"/>
      <c r="H48" s="92"/>
      <c r="I48" s="92"/>
      <c r="J48" s="92"/>
      <c r="K48" s="92"/>
    </row>
    <row r="49" spans="1:11" x14ac:dyDescent="0.25">
      <c r="A49" s="93" t="s">
        <v>21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</row>
    <row r="50" spans="1:11" x14ac:dyDescent="0.25">
      <c r="A50" s="93" t="s">
        <v>19</v>
      </c>
      <c r="B50" s="94"/>
      <c r="C50" s="94"/>
      <c r="D50" s="94"/>
      <c r="E50" s="94"/>
      <c r="F50" s="94"/>
      <c r="G50" s="94"/>
      <c r="H50" s="94"/>
      <c r="I50" s="94"/>
      <c r="J50" s="94"/>
      <c r="K50" s="94"/>
    </row>
  </sheetData>
  <mergeCells count="10">
    <mergeCell ref="A1:F1"/>
    <mergeCell ref="A2:F2"/>
    <mergeCell ref="A3:F3"/>
    <mergeCell ref="DP2:DY2"/>
    <mergeCell ref="DZ2:EI2"/>
    <mergeCell ref="A26:L28"/>
    <mergeCell ref="B32:K32"/>
    <mergeCell ref="B5:K5"/>
    <mergeCell ref="CV2:DE2"/>
    <mergeCell ref="DF2:DO2"/>
  </mergeCells>
  <hyperlinks>
    <hyperlink ref="M1" location="Indice!A1" display="Indice" xr:uid="{00000000-0004-0000-0700-000000000000}"/>
  </hyperlink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Indice</vt:lpstr>
      <vt:lpstr>Industria</vt:lpstr>
      <vt:lpstr>Papeles y Cartones</vt:lpstr>
      <vt:lpstr>Producción</vt:lpstr>
      <vt:lpstr>Importaciones</vt:lpstr>
      <vt:lpstr>Exportaciones</vt:lpstr>
      <vt:lpstr>Desperdicio</vt:lpstr>
      <vt:lpstr>Pulpas</vt:lpstr>
      <vt:lpstr>'Papeles y Cartones'!Área_de_impresión</vt:lpstr>
      <vt:lpstr>Producción!Área_de_impresión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Leonor Gavilan Vallejo</dc:creator>
  <cp:lastModifiedBy>Adriana Leonor Gavilan Vallejo</cp:lastModifiedBy>
  <cp:lastPrinted>2019-06-18T20:33:33Z</cp:lastPrinted>
  <dcterms:created xsi:type="dcterms:W3CDTF">2014-03-14T20:24:46Z</dcterms:created>
  <dcterms:modified xsi:type="dcterms:W3CDTF">2023-11-23T20:33:35Z</dcterms:modified>
</cp:coreProperties>
</file>